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3EC872BD-CE30-4EAE-879B-81E1866C2DF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202'!$A$1:$L$144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4" i="3" l="1"/>
  <c r="I59" i="3"/>
  <c r="I26" i="3"/>
  <c r="I10" i="3"/>
  <c r="I16" i="3"/>
  <c r="H26" i="3"/>
  <c r="H16" i="3"/>
  <c r="G59" i="3"/>
  <c r="H10" i="3"/>
  <c r="G26" i="3"/>
  <c r="G16" i="3"/>
  <c r="G10" i="3"/>
  <c r="L10" i="3" s="1"/>
  <c r="F16" i="3"/>
  <c r="F10" i="3"/>
  <c r="F26" i="3"/>
  <c r="E26" i="3"/>
  <c r="E16" i="3"/>
  <c r="E10" i="3"/>
  <c r="D26" i="3"/>
  <c r="D104" i="3" s="1"/>
  <c r="D16" i="3"/>
  <c r="C9" i="3"/>
  <c r="C26" i="3"/>
  <c r="L65" i="3" l="1"/>
  <c r="L64" i="3"/>
  <c r="L60" i="3"/>
  <c r="L61" i="3"/>
  <c r="L62" i="3"/>
  <c r="L63" i="3"/>
  <c r="L59" i="3"/>
  <c r="L36" i="3"/>
  <c r="L37" i="3"/>
  <c r="L35" i="3"/>
  <c r="L32" i="3"/>
  <c r="L29" i="3"/>
  <c r="L27" i="3"/>
  <c r="L28" i="3"/>
  <c r="L24" i="3"/>
  <c r="L22" i="3"/>
  <c r="L23" i="3"/>
  <c r="L21" i="3"/>
  <c r="L16" i="3"/>
  <c r="L17" i="3"/>
  <c r="L18" i="3"/>
  <c r="L19" i="3"/>
  <c r="L20" i="3"/>
  <c r="L15" i="3"/>
  <c r="L11" i="3"/>
  <c r="L12" i="3"/>
  <c r="L13" i="3"/>
  <c r="J106" i="3" l="1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43" i="3"/>
  <c r="L42" i="3"/>
  <c r="L41" i="3"/>
  <c r="L40" i="3"/>
  <c r="L39" i="3"/>
  <c r="L38" i="3"/>
  <c r="L34" i="3"/>
  <c r="L33" i="3"/>
  <c r="L31" i="3"/>
  <c r="L25" i="3"/>
  <c r="L14" i="3"/>
  <c r="H104" i="3" l="1"/>
  <c r="L94" i="3"/>
  <c r="L95" i="3"/>
  <c r="L96" i="3"/>
  <c r="L97" i="3"/>
  <c r="L98" i="3"/>
  <c r="L99" i="3"/>
  <c r="L100" i="3"/>
  <c r="L101" i="3"/>
  <c r="L102" i="3"/>
  <c r="L103" i="3"/>
  <c r="L93" i="3"/>
  <c r="L52" i="3"/>
  <c r="L53" i="3"/>
  <c r="L54" i="3"/>
  <c r="L55" i="3"/>
  <c r="L56" i="3"/>
  <c r="L57" i="3"/>
  <c r="L58" i="3"/>
  <c r="L51" i="3"/>
  <c r="H106" i="3" l="1"/>
  <c r="G104" i="3"/>
  <c r="G106" i="3" s="1"/>
  <c r="E104" i="3" l="1"/>
  <c r="F104" i="3"/>
  <c r="F106" i="3" s="1"/>
  <c r="E106" i="3" l="1"/>
  <c r="A117" i="3" l="1"/>
  <c r="B117" i="3" s="1"/>
  <c r="C115" i="3"/>
  <c r="D115" i="3" s="1"/>
  <c r="D106" i="3" l="1"/>
  <c r="C104" i="3" l="1"/>
  <c r="C106" i="3" l="1"/>
  <c r="B26" i="3"/>
  <c r="L26" i="3" s="1"/>
  <c r="B104" i="3" l="1"/>
  <c r="L104" i="3" s="1"/>
  <c r="B106" i="3" l="1"/>
  <c r="L106" i="3" s="1"/>
</calcChain>
</file>

<file path=xl/sharedStrings.xml><?xml version="1.0" encoding="utf-8"?>
<sst xmlns="http://schemas.openxmlformats.org/spreadsheetml/2006/main" count="223" uniqueCount="124">
  <si>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</si>
  <si>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</si>
  <si>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</si>
  <si>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</si>
  <si>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</si>
  <si>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</si>
  <si>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</si>
  <si>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</si>
  <si>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</si>
  <si>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</si>
  <si>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</si>
  <si>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</si>
  <si>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</si>
  <si>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</si>
  <si>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</si>
  <si>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</si>
  <si>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</si>
  <si>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</si>
  <si>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</si>
  <si>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</si>
  <si>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</si>
  <si>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</si>
  <si>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</si>
  <si>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</si>
  <si>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</si>
  <si>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</si>
  <si>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</si>
  <si>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</si>
  <si>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</si>
  <si>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</si>
  <si>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</si>
  <si>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</si>
  <si>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</si>
  <si>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</si>
  <si>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</si>
  <si>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</si>
  <si>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</si>
  <si>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</si>
  <si>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</si>
  <si>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</si>
  <si>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</si>
  <si>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</si>
  <si>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</si>
  <si>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</si>
  <si>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</si>
  <si>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</si>
  <si>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</si>
  <si>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</si>
  <si>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</si>
  <si>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</si>
  <si>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</si>
  <si>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</si>
  <si>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</si>
  <si>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</si>
  <si>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</si>
  <si>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</si>
  <si>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</si>
  <si>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</si>
  <si>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</si>
  <si>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</si>
  <si>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</si>
  <si>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</si>
  <si>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</si>
  <si>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</si>
  <si>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</si>
  <si>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</si>
  <si>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</si>
  <si>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</si>
  <si>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</si>
  <si>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</si>
  <si>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</si>
  <si>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</si>
  <si>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</si>
  <si>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</si>
  <si>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</si>
  <si>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</si>
  <si>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</si>
  <si>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</si>
  <si>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</si>
  <si>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</si>
  <si>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</si>
  <si>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</si>
  <si>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</si>
  <si>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</si>
  <si>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</si>
  <si>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</si>
  <si>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</si>
  <si>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</si>
  <si>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</si>
  <si>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</si>
  <si>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</si>
  <si>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</si>
  <si>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</si>
  <si>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</si>
  <si>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</si>
  <si>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</si>
  <si>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</si>
  <si>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</si>
  <si>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</si>
  <si>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Depto. Financiero</t>
  </si>
  <si>
    <t>__________________________</t>
  </si>
  <si>
    <t>Licda. Katy Tavarez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</si>
  <si>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</si>
  <si>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</si>
  <si>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</si>
  <si>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</si>
  <si>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</si>
  <si>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</si>
  <si>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</si>
  <si>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</si>
  <si>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</si>
  <si>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</si>
  <si>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</si>
  <si>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</si>
  <si>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</si>
  <si>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</si>
  <si>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</si>
  <si>
    <t>Julio</t>
  </si>
  <si>
    <t>-</t>
  </si>
  <si>
    <t>Agosto</t>
  </si>
  <si>
    <t>Licda. Odaliza Bàez</t>
  </si>
  <si>
    <t xml:space="preserve">Enc. Division de Presupuesto/ Analista 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</si>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</sst>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43" fontId="11" fillId="0" borderId="0" xfId="1" applyFont="1" applyAlignment="1">
      <alignment horizontal="right"/>
    </xf>
    <xf numFmtId="43" fontId="0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350603</xdr:colOff>
      <xdr:row>0</xdr:row>
      <xdr:rowOff>171450</xdr:rowOff>
    </xdr:from>
    <xdr:to>
      <xdr:col>9</xdr:col>
      <xdr:colOff>47625</xdr:colOff>
      <xdr:row>6</xdr:row>
      <xdr:rowOff>57150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853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323850</xdr:colOff>
      <xdr:row>43</xdr:row>
      <xdr:rowOff>142875</xdr:rowOff>
    </xdr:from>
    <xdr:to>
      <xdr:col>9</xdr:col>
      <xdr:colOff>30396</xdr:colOff>
      <xdr:row>49</xdr:row>
      <xdr:rowOff>28575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90868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84</xdr:row>
      <xdr:rowOff>180975</xdr:rowOff>
    </xdr:from>
    <xdr:to>
      <xdr:col>9</xdr:col>
      <xdr:colOff>28575</xdr:colOff>
      <xdr:row>90</xdr:row>
      <xdr:rowOff>66675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5355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8" t="s">
        <v>85</v>
      </c>
      <c r="B1" s="68"/>
      <c r="C1" s="68"/>
      <c r="E1" s="9" t="s">
        <v>39</v>
      </c>
    </row>
    <row r="2" spans="1:5" ht="18.75" x14ac:dyDescent="0.25">
      <c r="A2" s="68" t="s">
        <v>84</v>
      </c>
      <c r="B2" s="68"/>
      <c r="C2" s="68"/>
      <c r="E2" s="15" t="s">
        <v>88</v>
      </c>
    </row>
    <row r="3" spans="1:5" ht="18.75" x14ac:dyDescent="0.25">
      <c r="A3" s="68" t="s">
        <v>94</v>
      </c>
      <c r="B3" s="68"/>
      <c r="C3" s="68"/>
      <c r="E3" s="15" t="s">
        <v>89</v>
      </c>
    </row>
    <row r="4" spans="1:5" ht="18.75" x14ac:dyDescent="0.3">
      <c r="A4" s="70" t="s">
        <v>95</v>
      </c>
      <c r="B4" s="70"/>
      <c r="C4" s="70"/>
      <c r="E4" s="9" t="s">
        <v>83</v>
      </c>
    </row>
    <row r="5" spans="1:5" x14ac:dyDescent="0.25">
      <c r="A5" s="69" t="s">
        <v>36</v>
      </c>
      <c r="B5" s="69"/>
      <c r="C5" s="69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Z131"/>
  <sheetViews>
    <sheetView showGridLines="0" tabSelected="1" view="pageBreakPreview" topLeftCell="A49" zoomScaleNormal="100" zoomScaleSheetLayoutView="100" workbookViewId="0">
      <selection activeCell="A120" sqref="A120"/>
    </sheetView>
  </sheetViews>
  <sheetFormatPr defaultColWidth="9.140625" defaultRowHeight="15" x14ac:dyDescent="0.25"/>
  <cols>
    <col min="1" max="1" width="63.140625" style="25" customWidth="1"/>
    <col min="2" max="2" width="16" style="40" customWidth="1"/>
    <col min="3" max="3" width="14.28515625" style="40" customWidth="1"/>
    <col min="4" max="4" width="14.42578125" style="40" customWidth="1"/>
    <col min="5" max="5" width="13.85546875" style="40" customWidth="1"/>
    <col min="6" max="6" width="13.28515625" style="40" customWidth="1"/>
    <col min="7" max="7" width="15" style="40" customWidth="1"/>
    <col min="8" max="8" width="13.85546875" style="40" customWidth="1"/>
    <col min="9" max="9" width="15" style="40" customWidth="1"/>
    <col min="10" max="10" width="13.5703125" style="40" customWidth="1"/>
    <col min="11" max="11" width="13.85546875" style="40" customWidth="1"/>
    <col min="12" max="12" width="14.28515625" style="27" customWidth="1"/>
    <col min="13" max="13" width="0.5703125" style="27" customWidth="1"/>
    <col min="14" max="14" width="14.85546875" style="25" bestFit="1" customWidth="1"/>
    <col min="15" max="15" width="96.7109375" style="25" bestFit="1" customWidth="1"/>
    <col min="16" max="16" width="9.140625" style="25"/>
    <col min="17" max="24" width="6" style="25" bestFit="1" customWidth="1"/>
    <col min="25" max="26" width="7" style="25" bestFit="1" customWidth="1"/>
    <col min="27" max="16384" width="9.140625" style="25"/>
  </cols>
  <sheetData>
    <row r="3" spans="1:26" x14ac:dyDescent="0.25">
      <c r="A3" s="71" t="s">
        <v>97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49"/>
      <c r="O3" s="22"/>
    </row>
    <row r="4" spans="1:26" x14ac:dyDescent="0.25">
      <c r="A4" s="71" t="s">
        <v>98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49"/>
      <c r="O4" s="29"/>
    </row>
    <row r="5" spans="1:26" x14ac:dyDescent="0.25">
      <c r="A5" s="71" t="s">
        <v>104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49"/>
      <c r="O5" s="29"/>
    </row>
    <row r="6" spans="1:26" x14ac:dyDescent="0.25">
      <c r="A6" s="71" t="s">
        <v>93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49"/>
      <c r="O6" s="29"/>
    </row>
    <row r="7" spans="1:26" x14ac:dyDescent="0.25">
      <c r="A7" s="72" t="s">
        <v>102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48"/>
      <c r="O7" s="29"/>
    </row>
    <row r="8" spans="1:26" x14ac:dyDescent="0.25">
      <c r="A8" s="30" t="s">
        <v>0</v>
      </c>
      <c r="B8" s="47" t="s">
        <v>82</v>
      </c>
      <c r="C8" s="47" t="s">
        <v>105</v>
      </c>
      <c r="D8" s="47" t="s">
        <v>106</v>
      </c>
      <c r="E8" s="47" t="s">
        <v>114</v>
      </c>
      <c r="F8" s="47" t="s">
        <v>115</v>
      </c>
      <c r="G8" s="47" t="s">
        <v>116</v>
      </c>
      <c r="H8" s="47" t="s">
        <v>117</v>
      </c>
      <c r="I8" s="47" t="s">
        <v>119</v>
      </c>
      <c r="J8" s="47" t="s">
        <v>122</v>
      </c>
      <c r="K8" s="47" t="s">
        <v>123</v>
      </c>
      <c r="L8" s="31" t="s">
        <v>96</v>
      </c>
      <c r="M8" s="31" t="s">
        <v>110</v>
      </c>
      <c r="Y8" s="32"/>
      <c r="Z8" s="32"/>
    </row>
    <row r="9" spans="1:26" x14ac:dyDescent="0.25">
      <c r="A9" s="1" t="s">
        <v>1</v>
      </c>
      <c r="B9" s="37">
        <v>17219977.59</v>
      </c>
      <c r="C9" s="37">
        <f>C10+C16+C26+C36</f>
        <v>18747875.059999999</v>
      </c>
      <c r="D9" s="37">
        <v>28028658.780000001</v>
      </c>
      <c r="E9" s="37">
        <v>25827487.129999999</v>
      </c>
      <c r="F9" s="37">
        <v>33087532.170000002</v>
      </c>
      <c r="G9" s="37">
        <v>20868642.120000001</v>
      </c>
      <c r="H9" s="37">
        <v>22497716.239999998</v>
      </c>
      <c r="I9" s="37">
        <v>22791947.140000001</v>
      </c>
      <c r="J9" s="37">
        <v>23610742.77</v>
      </c>
      <c r="K9" s="37">
        <v>28746851.989999998</v>
      </c>
      <c r="L9" s="26">
        <v>237427430.99000001</v>
      </c>
      <c r="M9" s="26">
        <v>18.260000000000002</v>
      </c>
      <c r="O9" s="32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f>E11+E12+E15</f>
        <v>21425536.719999999</v>
      </c>
      <c r="F10" s="38">
        <f>F11+F12+F13+F15</f>
        <v>29774906.75</v>
      </c>
      <c r="G10" s="38">
        <f>G11+G12+G13+G15</f>
        <v>18086226.77</v>
      </c>
      <c r="H10" s="38">
        <f>H11+H12+H15</f>
        <v>18219595.800000001</v>
      </c>
      <c r="I10" s="38">
        <f>I11+I12+I13+I15</f>
        <v>18217304.359999999</v>
      </c>
      <c r="J10" s="38">
        <v>18500589.960000001</v>
      </c>
      <c r="K10" s="38">
        <v>17610066.699999999</v>
      </c>
      <c r="L10" s="26">
        <f>+B10+C10+D10+E10+F10+G10+H10+I10+J10+K10</f>
        <v>192271236.89000002</v>
      </c>
      <c r="M10" s="27">
        <v>20.079999999999998</v>
      </c>
      <c r="N10" s="32"/>
      <c r="O10" s="32"/>
      <c r="Q10" s="20"/>
    </row>
    <row r="11" spans="1:26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38">
        <v>15095582</v>
      </c>
      <c r="H11" s="38">
        <v>15288046.07</v>
      </c>
      <c r="I11" s="38">
        <v>15198688.210000001</v>
      </c>
      <c r="J11" s="38">
        <v>15497758.109999999</v>
      </c>
      <c r="K11" s="38">
        <v>14742841.220000001</v>
      </c>
      <c r="L11" s="26">
        <f t="shared" ref="L11:L13" si="0">+B11+C11+D11+E11+F11+G11+H11+I11+J11+K11</f>
        <v>149111337.51000002</v>
      </c>
      <c r="M11" s="26">
        <v>22.08</v>
      </c>
      <c r="N11" s="32"/>
    </row>
    <row r="12" spans="1:26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11418636.119999999</v>
      </c>
      <c r="G12" s="38">
        <v>601000</v>
      </c>
      <c r="H12" s="38">
        <v>652389.48</v>
      </c>
      <c r="I12" s="38">
        <v>632434.24</v>
      </c>
      <c r="J12" s="38">
        <v>623000</v>
      </c>
      <c r="K12" s="38">
        <v>623000</v>
      </c>
      <c r="L12" s="26">
        <f t="shared" si="0"/>
        <v>20238116.369999997</v>
      </c>
      <c r="M12" s="26">
        <v>6.12</v>
      </c>
      <c r="N12" s="32"/>
    </row>
    <row r="13" spans="1:26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38">
        <v>120000</v>
      </c>
      <c r="H13" s="42">
        <v>0</v>
      </c>
      <c r="I13" s="42">
        <v>90000</v>
      </c>
      <c r="J13" s="42">
        <v>120000</v>
      </c>
      <c r="K13" s="42">
        <v>0</v>
      </c>
      <c r="L13" s="26">
        <f t="shared" si="0"/>
        <v>690000</v>
      </c>
      <c r="M13" s="26">
        <v>0</v>
      </c>
    </row>
    <row r="14" spans="1:26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/>
      <c r="L14" s="42">
        <f>+B14+C14+D14+E14+F14+G14+H14+I14+J14</f>
        <v>0</v>
      </c>
      <c r="M14" s="26">
        <v>0</v>
      </c>
    </row>
    <row r="15" spans="1:26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38">
        <v>2269644.77</v>
      </c>
      <c r="H15" s="38">
        <v>2279160.25</v>
      </c>
      <c r="I15" s="42">
        <v>2296181.91</v>
      </c>
      <c r="J15" s="42">
        <v>2259831.85</v>
      </c>
      <c r="K15" s="42">
        <v>2244225.48</v>
      </c>
      <c r="L15" s="26">
        <f>+B15+C15+D15+E15+F15+G15+H15+I15+J15+K15</f>
        <v>22231783.010000002</v>
      </c>
      <c r="M15" s="26">
        <v>23.36</v>
      </c>
    </row>
    <row r="16" spans="1:26" s="22" customFormat="1" x14ac:dyDescent="0.25">
      <c r="A16" s="3" t="s">
        <v>7</v>
      </c>
      <c r="B16" s="37">
        <v>771864.85</v>
      </c>
      <c r="C16" s="37">
        <v>1791075.96</v>
      </c>
      <c r="D16" s="37">
        <f>D17+D18+D19+D21+D23+D24+D25</f>
        <v>4743735.4000000004</v>
      </c>
      <c r="E16" s="37">
        <f>E17+E18+E19+E20+E21+E22+E24+E25</f>
        <v>2189038.61</v>
      </c>
      <c r="F16" s="37">
        <f>F17+F18+F20+F21+F22+F23+F24+F25</f>
        <v>3015127.08</v>
      </c>
      <c r="G16" s="37">
        <f>G17+G18+G19+G20+G21+G22+G23+G24+G25</f>
        <v>2413091.0300000003</v>
      </c>
      <c r="H16" s="37">
        <f>H17+H19+H18+H21+H22+H23+H24</f>
        <v>3211304.6</v>
      </c>
      <c r="I16" s="37">
        <f>I17+I18+I21+I23+I24</f>
        <v>3413248</v>
      </c>
      <c r="J16" s="37">
        <v>3685904.16</v>
      </c>
      <c r="K16" s="37">
        <v>1834820.57</v>
      </c>
      <c r="L16" s="26">
        <f>+B16+C16+D16+E16+F16+G16+H16+I16+J16+K16</f>
        <v>27069210.260000002</v>
      </c>
      <c r="M16" s="26">
        <v>15.83</v>
      </c>
    </row>
    <row r="17" spans="1:13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903081.65</v>
      </c>
      <c r="G17" s="38">
        <v>288013.36</v>
      </c>
      <c r="H17" s="38">
        <v>1276376.1100000001</v>
      </c>
      <c r="I17" s="38">
        <v>862361.61</v>
      </c>
      <c r="J17" s="38">
        <v>903683.01</v>
      </c>
      <c r="K17" s="38">
        <v>835202.93</v>
      </c>
      <c r="L17" s="26">
        <f t="shared" ref="L17:L20" si="1">+B17+C17+D17+E17+F17+G17+H17+I17+J17+K17</f>
        <v>7468933.5800000001</v>
      </c>
      <c r="M17" s="26">
        <v>19.73</v>
      </c>
    </row>
    <row r="18" spans="1:13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38">
        <v>97608</v>
      </c>
      <c r="H18" s="38">
        <v>599992.03</v>
      </c>
      <c r="I18" s="38">
        <v>719446</v>
      </c>
      <c r="J18" s="38">
        <v>396720.3</v>
      </c>
      <c r="K18" s="38">
        <v>429140.04</v>
      </c>
      <c r="L18" s="26">
        <f t="shared" si="1"/>
        <v>3112872.98</v>
      </c>
      <c r="M18" s="26">
        <v>7.33</v>
      </c>
    </row>
    <row r="19" spans="1:13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38">
        <v>465255</v>
      </c>
      <c r="H19" s="38">
        <v>355695</v>
      </c>
      <c r="I19" s="38">
        <v>0</v>
      </c>
      <c r="J19" s="38">
        <v>579350</v>
      </c>
      <c r="K19" s="38">
        <v>199592.5</v>
      </c>
      <c r="L19" s="26">
        <f t="shared" si="1"/>
        <v>3528785</v>
      </c>
      <c r="M19" s="26">
        <v>32.880000000000003</v>
      </c>
    </row>
    <row r="20" spans="1:13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38">
        <v>1250</v>
      </c>
      <c r="H20" s="42">
        <v>0</v>
      </c>
      <c r="I20" s="42">
        <v>0</v>
      </c>
      <c r="J20" s="42">
        <v>13799.64</v>
      </c>
      <c r="K20" s="42">
        <v>0</v>
      </c>
      <c r="L20" s="26">
        <f t="shared" si="1"/>
        <v>101359.64</v>
      </c>
      <c r="M20" s="26">
        <v>0</v>
      </c>
    </row>
    <row r="21" spans="1:13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38">
        <v>998455.76</v>
      </c>
      <c r="H21" s="38">
        <v>258636.82</v>
      </c>
      <c r="I21" s="38">
        <v>1310780.3899999999</v>
      </c>
      <c r="J21" s="38">
        <v>250000</v>
      </c>
      <c r="K21" s="38">
        <v>182431.8</v>
      </c>
      <c r="L21" s="26">
        <f>+B21+C21+D21+E21+F21+G21+H21+I21+J21+K21</f>
        <v>6163986.8699999992</v>
      </c>
      <c r="M21" s="26">
        <v>20.58</v>
      </c>
    </row>
    <row r="22" spans="1:13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38">
        <v>173361.37</v>
      </c>
      <c r="H22" s="38">
        <v>173361.37</v>
      </c>
      <c r="I22" s="38">
        <v>0</v>
      </c>
      <c r="J22" s="38">
        <v>0</v>
      </c>
      <c r="K22" s="38">
        <v>108449.3</v>
      </c>
      <c r="L22" s="26">
        <f>+B22+C22+D22+E22+F22+G22+H22+I22+J22+K22</f>
        <v>1077772.8700000001</v>
      </c>
      <c r="M22" s="26">
        <v>10.14</v>
      </c>
    </row>
    <row r="23" spans="1:13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46">
        <v>9680</v>
      </c>
      <c r="G23" s="46">
        <v>182208.91</v>
      </c>
      <c r="H23" s="46">
        <v>468301.27</v>
      </c>
      <c r="I23" s="46">
        <v>368160</v>
      </c>
      <c r="J23" s="46">
        <v>208347.82</v>
      </c>
      <c r="K23" s="46">
        <v>39294</v>
      </c>
      <c r="L23" s="26">
        <f>+B23+C23+D23+E23+F23+G23+H23+I23+J23+K23</f>
        <v>1455085.32</v>
      </c>
      <c r="M23" s="26">
        <v>4.33</v>
      </c>
    </row>
    <row r="24" spans="1:13" ht="30" x14ac:dyDescent="0.25">
      <c r="A24" s="24" t="s">
        <v>15</v>
      </c>
      <c r="B24" s="42">
        <v>0</v>
      </c>
      <c r="C24" s="42">
        <v>0</v>
      </c>
      <c r="D24" s="38">
        <v>278284.36</v>
      </c>
      <c r="E24" s="38">
        <v>715804</v>
      </c>
      <c r="F24" s="38">
        <v>773196</v>
      </c>
      <c r="G24" s="38">
        <v>202697.81</v>
      </c>
      <c r="H24" s="38">
        <v>78942</v>
      </c>
      <c r="I24" s="38">
        <v>152500</v>
      </c>
      <c r="J24" s="38">
        <v>1058885.3899999999</v>
      </c>
      <c r="K24" s="38">
        <v>0</v>
      </c>
      <c r="L24" s="26">
        <f>+B24+C24+D24+E24+F24+G24+H24+I24+J24+K24</f>
        <v>3260309.5599999996</v>
      </c>
      <c r="M24" s="26">
        <v>5.85</v>
      </c>
    </row>
    <row r="25" spans="1:13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38">
        <v>4240.82</v>
      </c>
      <c r="H25" s="42">
        <v>0</v>
      </c>
      <c r="I25" s="42">
        <v>0</v>
      </c>
      <c r="J25" s="42">
        <v>275118</v>
      </c>
      <c r="K25" s="42">
        <v>40710</v>
      </c>
      <c r="L25" s="26">
        <f>+B25+C25+D25+E25+F25+G25+H25+I25+J25</f>
        <v>859394.44</v>
      </c>
      <c r="M25" s="26">
        <v>9.1</v>
      </c>
    </row>
    <row r="26" spans="1:13" s="22" customFormat="1" x14ac:dyDescent="0.25">
      <c r="A26" s="3" t="s">
        <v>16</v>
      </c>
      <c r="B26" s="41">
        <f>SUM(B27:B35)</f>
        <v>0</v>
      </c>
      <c r="C26" s="37">
        <f>C32+C35</f>
        <v>250558.32</v>
      </c>
      <c r="D26" s="37">
        <f>D27+D29+D31+D32+D33+D35</f>
        <v>1755194.07</v>
      </c>
      <c r="E26" s="37">
        <f>E27+E29+E33+E35</f>
        <v>2196316.8000000003</v>
      </c>
      <c r="F26" s="37">
        <f>F27+F29+F31+F32+F33+F35</f>
        <v>247498.33999999997</v>
      </c>
      <c r="G26" s="37">
        <f>G27+G29+G31+G32+G33+G35</f>
        <v>280157.82</v>
      </c>
      <c r="H26" s="37">
        <f>H27+H32+H35</f>
        <v>260770.99000000002</v>
      </c>
      <c r="I26" s="37">
        <f>I27+I28+I29+I31+I35</f>
        <v>604425.12</v>
      </c>
      <c r="J26" s="37">
        <v>644565.75</v>
      </c>
      <c r="K26" s="37">
        <v>542143.69999999995</v>
      </c>
      <c r="L26" s="26">
        <f>+B26+C26+D26+E26+F26+G26+H26+I26+J26+K26</f>
        <v>6781630.9100000011</v>
      </c>
      <c r="M26" s="26">
        <v>13</v>
      </c>
    </row>
    <row r="27" spans="1:13" x14ac:dyDescent="0.25">
      <c r="A27" s="24" t="s">
        <v>17</v>
      </c>
      <c r="B27" s="42">
        <v>0</v>
      </c>
      <c r="C27" s="38"/>
      <c r="D27" s="38">
        <v>494394.07</v>
      </c>
      <c r="E27" s="38">
        <v>138305.60000000001</v>
      </c>
      <c r="F27" s="38">
        <v>69776.86</v>
      </c>
      <c r="G27" s="38">
        <v>59798.53</v>
      </c>
      <c r="H27" s="38">
        <v>45866.6</v>
      </c>
      <c r="I27" s="38">
        <v>11672</v>
      </c>
      <c r="J27" s="38">
        <v>19962.849999999999</v>
      </c>
      <c r="K27" s="38">
        <v>83323.039999999994</v>
      </c>
      <c r="L27" s="26">
        <f>+B27+C27+D27+E27+F27+G27+H27+I27+J27+K27</f>
        <v>923099.55</v>
      </c>
      <c r="M27" s="26">
        <v>19.75</v>
      </c>
    </row>
    <row r="28" spans="1:13" x14ac:dyDescent="0.25">
      <c r="A28" s="24" t="s">
        <v>18</v>
      </c>
      <c r="B28" s="42">
        <v>0</v>
      </c>
      <c r="C28" s="42"/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141600</v>
      </c>
      <c r="J28" s="42">
        <v>1713.99</v>
      </c>
      <c r="K28" s="42">
        <v>0</v>
      </c>
      <c r="L28" s="26">
        <f t="shared" ref="L28" si="2">+B28+C28+D28+E28+F28+G28+H28+I28+J28</f>
        <v>143313.99</v>
      </c>
      <c r="M28" s="26">
        <v>0</v>
      </c>
    </row>
    <row r="29" spans="1:13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38">
        <v>2550</v>
      </c>
      <c r="H29" s="42">
        <v>0</v>
      </c>
      <c r="I29" s="42">
        <v>264990.46000000002</v>
      </c>
      <c r="J29" s="42">
        <v>212463.25</v>
      </c>
      <c r="K29" s="42">
        <v>290078.38</v>
      </c>
      <c r="L29" s="26">
        <f>+B29+C29+D29+E29+F29+G29+H29+I29+J29+K29</f>
        <v>1053522.54</v>
      </c>
      <c r="M29" s="26">
        <v>11.25</v>
      </c>
    </row>
    <row r="30" spans="1:13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 t="s">
        <v>118</v>
      </c>
      <c r="J30" s="42"/>
      <c r="K30" s="42">
        <v>0</v>
      </c>
      <c r="L30" s="26">
        <v>0</v>
      </c>
      <c r="M30" s="26">
        <v>0</v>
      </c>
    </row>
    <row r="31" spans="1:13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38">
        <v>5825.19</v>
      </c>
      <c r="H31" s="42">
        <v>0</v>
      </c>
      <c r="I31" s="42">
        <v>88264.26</v>
      </c>
      <c r="J31" s="42">
        <v>4138.5</v>
      </c>
      <c r="K31" s="42">
        <v>0</v>
      </c>
      <c r="L31" s="26">
        <f>+B31+C31+D31+E31+F31+G31+H31+I31+J31</f>
        <v>230710.56</v>
      </c>
      <c r="M31" s="26">
        <v>30.21</v>
      </c>
    </row>
    <row r="32" spans="1:13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38">
        <v>15340</v>
      </c>
      <c r="H32" s="38">
        <v>2795</v>
      </c>
      <c r="I32" s="38">
        <v>0</v>
      </c>
      <c r="J32" s="38">
        <v>350</v>
      </c>
      <c r="K32" s="38">
        <v>0</v>
      </c>
      <c r="L32" s="26">
        <f>+B32+C32+D32+E32+F32+G32+H32+I32+J32+K32</f>
        <v>801315.6</v>
      </c>
      <c r="M32" s="26">
        <v>53.34</v>
      </c>
    </row>
    <row r="33" spans="1:25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38">
        <v>12808.12</v>
      </c>
      <c r="H33" s="42">
        <v>0</v>
      </c>
      <c r="I33" s="42">
        <v>0</v>
      </c>
      <c r="J33" s="42">
        <v>68737.14</v>
      </c>
      <c r="K33" s="42">
        <v>0</v>
      </c>
      <c r="L33" s="26">
        <f>+B33+C33+D33+E33+F33+G33+H33+I33+J33</f>
        <v>2329529.7200000002</v>
      </c>
      <c r="M33" s="26">
        <v>3.61</v>
      </c>
      <c r="N33" s="21"/>
    </row>
    <row r="34" spans="1:25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26">
        <f>+B34+C34+D34+E34+F34+G34+H34+I34+J34</f>
        <v>0</v>
      </c>
      <c r="M34" s="26">
        <v>0</v>
      </c>
    </row>
    <row r="35" spans="1:25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38">
        <v>183835.98</v>
      </c>
      <c r="H35" s="38">
        <v>212109.39</v>
      </c>
      <c r="I35" s="38">
        <v>97898.4</v>
      </c>
      <c r="J35" s="38">
        <v>337200.02</v>
      </c>
      <c r="K35" s="38">
        <v>168742.28</v>
      </c>
      <c r="L35" s="26">
        <f>+B35+C35+D35+E35+F35+G35+H35+I35+J35+K35</f>
        <v>1300138.95</v>
      </c>
      <c r="M35" s="26">
        <v>5.93</v>
      </c>
    </row>
    <row r="36" spans="1:25" s="22" customFormat="1" x14ac:dyDescent="0.25">
      <c r="A36" s="3" t="s">
        <v>25</v>
      </c>
      <c r="B36" s="42">
        <v>0</v>
      </c>
      <c r="C36" s="37">
        <v>85000</v>
      </c>
      <c r="D36" s="41">
        <v>0</v>
      </c>
      <c r="E36" s="41">
        <v>0</v>
      </c>
      <c r="F36" s="37">
        <v>50000</v>
      </c>
      <c r="G36" s="37">
        <v>20000</v>
      </c>
      <c r="H36" s="37">
        <v>140000</v>
      </c>
      <c r="I36" s="37">
        <v>20000</v>
      </c>
      <c r="J36" s="37">
        <v>35000</v>
      </c>
      <c r="K36" s="37">
        <v>20000</v>
      </c>
      <c r="L36" s="26">
        <f t="shared" ref="L36:L37" si="3">+B36+C36+D36+E36+F36+G36+H36+I36+J36+K36</f>
        <v>370000</v>
      </c>
      <c r="M36" s="26">
        <v>8.5</v>
      </c>
    </row>
    <row r="37" spans="1:25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38">
        <v>20000</v>
      </c>
      <c r="H37" s="38">
        <v>140000</v>
      </c>
      <c r="I37" s="38">
        <v>20000</v>
      </c>
      <c r="J37" s="38">
        <v>35000</v>
      </c>
      <c r="K37" s="38">
        <v>20000</v>
      </c>
      <c r="L37" s="26">
        <f t="shared" si="3"/>
        <v>370000</v>
      </c>
      <c r="M37" s="26">
        <v>9.6199999999999992</v>
      </c>
    </row>
    <row r="38" spans="1:25" ht="30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26">
        <f t="shared" ref="L38:L43" si="4">+B38+C38+D38+E38+F38+G38+H38+I38+J38</f>
        <v>0</v>
      </c>
      <c r="M38" s="26">
        <v>0</v>
      </c>
    </row>
    <row r="39" spans="1:25" ht="30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26">
        <f t="shared" si="4"/>
        <v>0</v>
      </c>
      <c r="M39" s="26">
        <v>0</v>
      </c>
    </row>
    <row r="40" spans="1:25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/>
      <c r="L40" s="26">
        <f t="shared" si="4"/>
        <v>0</v>
      </c>
      <c r="M40" s="26">
        <v>0</v>
      </c>
    </row>
    <row r="41" spans="1:25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26">
        <f t="shared" si="4"/>
        <v>0</v>
      </c>
      <c r="M41" s="26">
        <v>0</v>
      </c>
    </row>
    <row r="42" spans="1:25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26">
        <f t="shared" si="4"/>
        <v>0</v>
      </c>
      <c r="M42" s="26">
        <v>0</v>
      </c>
    </row>
    <row r="43" spans="1:25" ht="30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26">
        <f t="shared" si="4"/>
        <v>0</v>
      </c>
      <c r="M43" s="26">
        <v>0</v>
      </c>
    </row>
    <row r="44" spans="1:25" x14ac:dyDescent="0.25">
      <c r="A44" s="2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26"/>
      <c r="M44" s="26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</row>
    <row r="45" spans="1:25" x14ac:dyDescent="0.25"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</row>
    <row r="46" spans="1:25" x14ac:dyDescent="0.25">
      <c r="A46" s="71" t="s">
        <v>97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49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</row>
    <row r="47" spans="1:25" x14ac:dyDescent="0.25">
      <c r="A47" s="71" t="s">
        <v>98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49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</row>
    <row r="48" spans="1:25" x14ac:dyDescent="0.25">
      <c r="A48" s="71" t="s">
        <v>104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49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</row>
    <row r="49" spans="1:13" s="22" customFormat="1" x14ac:dyDescent="0.25">
      <c r="A49" s="71" t="s">
        <v>93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49"/>
    </row>
    <row r="50" spans="1:13" x14ac:dyDescent="0.25">
      <c r="A50" s="72" t="s">
        <v>102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48"/>
    </row>
    <row r="51" spans="1:13" x14ac:dyDescent="0.25">
      <c r="A51" s="29" t="s">
        <v>103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 t="s">
        <v>118</v>
      </c>
      <c r="K51" s="41">
        <v>0</v>
      </c>
      <c r="L51" s="26">
        <f t="shared" ref="L51:L58" si="5">+B51+C51+D51+E51+F51+G51+H51</f>
        <v>0</v>
      </c>
      <c r="M51" s="26">
        <v>0</v>
      </c>
    </row>
    <row r="52" spans="1:13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 t="s">
        <v>118</v>
      </c>
      <c r="K52" s="42">
        <v>0</v>
      </c>
      <c r="L52" s="26">
        <f t="shared" si="5"/>
        <v>0</v>
      </c>
      <c r="M52" s="26">
        <v>0</v>
      </c>
    </row>
    <row r="53" spans="1:13" ht="30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 t="s">
        <v>118</v>
      </c>
      <c r="K53" s="42">
        <v>0</v>
      </c>
      <c r="L53" s="26">
        <f t="shared" si="5"/>
        <v>0</v>
      </c>
      <c r="M53" s="26">
        <v>0</v>
      </c>
    </row>
    <row r="54" spans="1:13" ht="30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 t="s">
        <v>118</v>
      </c>
      <c r="K54" s="42">
        <v>0</v>
      </c>
      <c r="L54" s="26">
        <f t="shared" si="5"/>
        <v>0</v>
      </c>
      <c r="M54" s="26">
        <v>0</v>
      </c>
    </row>
    <row r="55" spans="1:13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 t="s">
        <v>118</v>
      </c>
      <c r="K55" s="42">
        <v>0</v>
      </c>
      <c r="L55" s="26">
        <f t="shared" si="5"/>
        <v>0</v>
      </c>
      <c r="M55" s="26">
        <v>0</v>
      </c>
    </row>
    <row r="56" spans="1:13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 t="s">
        <v>118</v>
      </c>
      <c r="K56" s="42">
        <v>0</v>
      </c>
      <c r="L56" s="26">
        <f t="shared" si="5"/>
        <v>0</v>
      </c>
      <c r="M56" s="26">
        <v>0</v>
      </c>
    </row>
    <row r="57" spans="1:13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 t="s">
        <v>118</v>
      </c>
      <c r="K57" s="42">
        <v>0</v>
      </c>
      <c r="L57" s="26">
        <f t="shared" si="5"/>
        <v>0</v>
      </c>
      <c r="M57" s="26">
        <v>0</v>
      </c>
    </row>
    <row r="58" spans="1:13" ht="30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/>
      <c r="I58" s="42">
        <v>0</v>
      </c>
      <c r="J58" s="42" t="s">
        <v>118</v>
      </c>
      <c r="K58" s="42">
        <v>0</v>
      </c>
      <c r="L58" s="26">
        <f t="shared" si="5"/>
        <v>0</v>
      </c>
      <c r="M58" s="26">
        <v>0</v>
      </c>
    </row>
    <row r="59" spans="1:13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41">
        <v>0</v>
      </c>
      <c r="G59" s="37">
        <f>G60+G64</f>
        <v>69166.5</v>
      </c>
      <c r="H59" s="37">
        <v>666044.85</v>
      </c>
      <c r="I59" s="37">
        <f>I60+I64+I65</f>
        <v>536969.66</v>
      </c>
      <c r="J59" s="37">
        <v>744682.9</v>
      </c>
      <c r="K59" s="37">
        <v>8739821.0199999996</v>
      </c>
      <c r="L59" s="26">
        <f>+B59+C59+D59+E59+F59+G59+H59+I59+J59+K59</f>
        <v>10935352.93</v>
      </c>
      <c r="M59" s="26">
        <v>1.1100000000000001</v>
      </c>
    </row>
    <row r="60" spans="1:13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42">
        <v>0</v>
      </c>
      <c r="G60" s="38">
        <v>39076.5</v>
      </c>
      <c r="H60" s="38">
        <v>502638.45</v>
      </c>
      <c r="I60" s="38">
        <v>219495.66</v>
      </c>
      <c r="J60" s="38">
        <v>638496.53</v>
      </c>
      <c r="K60" s="38">
        <v>401531.02</v>
      </c>
      <c r="L60" s="26">
        <f t="shared" ref="L60:L63" si="6">+B60+C60+D60+E60+F60+G60+H60+I60+J60+K60</f>
        <v>1961616.1600000001</v>
      </c>
      <c r="M60" s="26">
        <v>8.52</v>
      </c>
    </row>
    <row r="61" spans="1:13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76043.13</v>
      </c>
      <c r="K61" s="42">
        <v>0</v>
      </c>
      <c r="L61" s="26">
        <f t="shared" si="6"/>
        <v>76043.13</v>
      </c>
      <c r="M61" s="26">
        <v>0</v>
      </c>
    </row>
    <row r="62" spans="1:13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26">
        <f t="shared" si="6"/>
        <v>0</v>
      </c>
      <c r="M62" s="26">
        <v>0</v>
      </c>
    </row>
    <row r="63" spans="1:13" ht="30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833290</v>
      </c>
      <c r="L63" s="26">
        <f t="shared" si="6"/>
        <v>833290</v>
      </c>
      <c r="M63" s="26">
        <v>0</v>
      </c>
    </row>
    <row r="64" spans="1:13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38">
        <v>30090</v>
      </c>
      <c r="H64" s="38">
        <v>163406.39999999999</v>
      </c>
      <c r="I64" s="38">
        <v>88500</v>
      </c>
      <c r="J64" s="38">
        <v>23090.43</v>
      </c>
      <c r="K64" s="38">
        <v>0</v>
      </c>
      <c r="L64" s="26">
        <f>+B64+C64+D64+E64+F64+G64+H64+I64+J64+K64</f>
        <v>323376.83</v>
      </c>
      <c r="M64" s="26">
        <v>100</v>
      </c>
    </row>
    <row r="65" spans="1:14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66">
        <v>0</v>
      </c>
      <c r="H65" s="66">
        <v>0</v>
      </c>
      <c r="I65" s="66">
        <v>228974</v>
      </c>
      <c r="J65" s="66">
        <v>7052.81</v>
      </c>
      <c r="K65" s="66">
        <v>0</v>
      </c>
      <c r="L65" s="26">
        <f>+B65+C65+D65+E65+F65+G65+H65+I65+J65+K65</f>
        <v>236026.81</v>
      </c>
      <c r="M65" s="26">
        <v>0</v>
      </c>
    </row>
    <row r="66" spans="1:14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26">
        <f t="shared" ref="L66:L84" si="7">+B66+C66+D66+E66+F66+G66+H66+I66+J66</f>
        <v>0</v>
      </c>
      <c r="M66" s="26">
        <v>0</v>
      </c>
    </row>
    <row r="67" spans="1:14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26">
        <f t="shared" si="7"/>
        <v>0</v>
      </c>
      <c r="M67" s="26">
        <v>0</v>
      </c>
    </row>
    <row r="68" spans="1:14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26">
        <f t="shared" si="7"/>
        <v>0</v>
      </c>
      <c r="M68" s="26">
        <v>0</v>
      </c>
    </row>
    <row r="69" spans="1:14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26">
        <f t="shared" si="7"/>
        <v>0</v>
      </c>
      <c r="M69" s="26">
        <v>0</v>
      </c>
    </row>
    <row r="70" spans="1:14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26">
        <f t="shared" si="7"/>
        <v>0</v>
      </c>
      <c r="M70" s="26">
        <v>0</v>
      </c>
    </row>
    <row r="71" spans="1:14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26">
        <f t="shared" si="7"/>
        <v>0</v>
      </c>
      <c r="M71" s="26">
        <v>0</v>
      </c>
    </row>
    <row r="72" spans="1:14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26">
        <f t="shared" si="7"/>
        <v>0</v>
      </c>
      <c r="M72" s="26">
        <v>0</v>
      </c>
    </row>
    <row r="73" spans="1:14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26">
        <f t="shared" si="7"/>
        <v>0</v>
      </c>
      <c r="M73" s="26">
        <v>0</v>
      </c>
    </row>
    <row r="74" spans="1:14" ht="30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26">
        <f t="shared" si="7"/>
        <v>0</v>
      </c>
      <c r="M74" s="26">
        <v>0</v>
      </c>
    </row>
    <row r="75" spans="1:14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26">
        <f t="shared" si="7"/>
        <v>0</v>
      </c>
      <c r="M75" s="26">
        <v>0</v>
      </c>
    </row>
    <row r="76" spans="1:14" ht="30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26">
        <f t="shared" si="7"/>
        <v>0</v>
      </c>
      <c r="M76" s="26">
        <v>0</v>
      </c>
    </row>
    <row r="77" spans="1:14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26">
        <f t="shared" si="7"/>
        <v>0</v>
      </c>
      <c r="M77" s="26">
        <v>0</v>
      </c>
    </row>
    <row r="78" spans="1:14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26">
        <f t="shared" si="7"/>
        <v>0</v>
      </c>
      <c r="M78" s="26">
        <v>0</v>
      </c>
    </row>
    <row r="79" spans="1:14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26">
        <f t="shared" si="7"/>
        <v>0</v>
      </c>
      <c r="M79" s="26">
        <v>0</v>
      </c>
    </row>
    <row r="80" spans="1:14" ht="30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26">
        <f t="shared" si="7"/>
        <v>0</v>
      </c>
      <c r="M80" s="26">
        <v>0</v>
      </c>
      <c r="N80" s="22"/>
    </row>
    <row r="81" spans="1:14" x14ac:dyDescent="0.25">
      <c r="A81" s="24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26">
        <f t="shared" si="7"/>
        <v>0</v>
      </c>
      <c r="M81" s="26"/>
      <c r="N81" s="22"/>
    </row>
    <row r="82" spans="1:14" x14ac:dyDescent="0.25">
      <c r="A82" s="24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26">
        <f t="shared" si="7"/>
        <v>0</v>
      </c>
      <c r="M82" s="26"/>
      <c r="N82" s="22"/>
    </row>
    <row r="83" spans="1:14" x14ac:dyDescent="0.25">
      <c r="A83" s="24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26">
        <f t="shared" si="7"/>
        <v>0</v>
      </c>
      <c r="M83" s="26"/>
      <c r="N83" s="22"/>
    </row>
    <row r="84" spans="1:14" x14ac:dyDescent="0.25">
      <c r="A84" s="24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26">
        <f t="shared" si="7"/>
        <v>0</v>
      </c>
      <c r="M84" s="26"/>
      <c r="N84" s="22"/>
    </row>
    <row r="85" spans="1:14" x14ac:dyDescent="0.25">
      <c r="A85" s="24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26"/>
      <c r="M85" s="26"/>
      <c r="N85" s="22"/>
    </row>
    <row r="86" spans="1:14" x14ac:dyDescent="0.25">
      <c r="N86" s="22"/>
    </row>
    <row r="87" spans="1:14" x14ac:dyDescent="0.25">
      <c r="A87" s="71" t="s">
        <v>97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49"/>
      <c r="N87" s="22"/>
    </row>
    <row r="88" spans="1:14" x14ac:dyDescent="0.25">
      <c r="A88" s="71" t="s">
        <v>98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49"/>
      <c r="N88" s="22"/>
    </row>
    <row r="89" spans="1:14" x14ac:dyDescent="0.25">
      <c r="A89" s="71" t="s">
        <v>104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49"/>
      <c r="N89" s="22"/>
    </row>
    <row r="90" spans="1:14" x14ac:dyDescent="0.25">
      <c r="A90" s="71" t="s">
        <v>93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49"/>
      <c r="N90" s="22"/>
    </row>
    <row r="91" spans="1:14" x14ac:dyDescent="0.25">
      <c r="A91" s="72" t="s">
        <v>102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48"/>
      <c r="N91" s="22"/>
    </row>
    <row r="92" spans="1:14" x14ac:dyDescent="0.25">
      <c r="A92" s="24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26"/>
      <c r="M92" s="26"/>
      <c r="N92" s="22"/>
    </row>
    <row r="93" spans="1:14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26">
        <f>+B93+C93+D93+E93+F93+G93+H93</f>
        <v>0</v>
      </c>
      <c r="M93" s="26">
        <v>0</v>
      </c>
    </row>
    <row r="94" spans="1:14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26">
        <f t="shared" ref="L94:L103" si="8">+B94+C94+D94+E94+F94+G94+H94</f>
        <v>0</v>
      </c>
      <c r="M94" s="26">
        <v>0</v>
      </c>
    </row>
    <row r="95" spans="1:14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26">
        <f t="shared" si="8"/>
        <v>0</v>
      </c>
      <c r="M95" s="26">
        <v>0</v>
      </c>
    </row>
    <row r="96" spans="1:14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26">
        <f t="shared" si="8"/>
        <v>0</v>
      </c>
      <c r="M96" s="26">
        <v>0</v>
      </c>
    </row>
    <row r="97" spans="1:15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26">
        <f t="shared" si="8"/>
        <v>0</v>
      </c>
      <c r="M97" s="26">
        <v>0</v>
      </c>
    </row>
    <row r="98" spans="1:15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26">
        <f t="shared" si="8"/>
        <v>0</v>
      </c>
      <c r="M98" s="26">
        <v>0</v>
      </c>
      <c r="N98" s="32"/>
    </row>
    <row r="99" spans="1:15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26">
        <f t="shared" si="8"/>
        <v>0</v>
      </c>
      <c r="M99" s="26">
        <v>0</v>
      </c>
    </row>
    <row r="100" spans="1:15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26">
        <f t="shared" si="8"/>
        <v>0</v>
      </c>
      <c r="M100" s="26">
        <v>0</v>
      </c>
      <c r="N100" s="23"/>
      <c r="O100" s="23"/>
    </row>
    <row r="101" spans="1:15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26">
        <f t="shared" si="8"/>
        <v>0</v>
      </c>
      <c r="M101" s="26">
        <v>0</v>
      </c>
    </row>
    <row r="102" spans="1:15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26">
        <f t="shared" si="8"/>
        <v>0</v>
      </c>
      <c r="M102" s="26">
        <v>0</v>
      </c>
    </row>
    <row r="103" spans="1:15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26">
        <f t="shared" si="8"/>
        <v>0</v>
      </c>
      <c r="M103" s="26">
        <v>0</v>
      </c>
    </row>
    <row r="104" spans="1:15" x14ac:dyDescent="0.25">
      <c r="A104" s="10" t="s">
        <v>80</v>
      </c>
      <c r="B104" s="43">
        <f t="shared" ref="B104:H104" si="9">+B59+B51+B36+B26+B16+B10</f>
        <v>17219977.59</v>
      </c>
      <c r="C104" s="43">
        <f t="shared" si="9"/>
        <v>18747875.059999999</v>
      </c>
      <c r="D104" s="43">
        <f>+D59+D51+D36+D26+D16+D10</f>
        <v>24028658.780000001</v>
      </c>
      <c r="E104" s="43">
        <f t="shared" si="9"/>
        <v>25827487.129999999</v>
      </c>
      <c r="F104" s="43">
        <f t="shared" si="9"/>
        <v>33087532.170000002</v>
      </c>
      <c r="G104" s="43">
        <f t="shared" si="9"/>
        <v>20868642.120000001</v>
      </c>
      <c r="H104" s="43">
        <f t="shared" si="9"/>
        <v>22497716.240000002</v>
      </c>
      <c r="I104" s="43">
        <f>I59+I36+I26+I16+I10</f>
        <v>22791947.140000001</v>
      </c>
      <c r="J104" s="43">
        <v>23610742.77</v>
      </c>
      <c r="K104" s="43">
        <v>28746851.989999998</v>
      </c>
      <c r="L104" s="26">
        <f>+B104+C104+D104+E104+F104+G104+H104+I104+J104+K104</f>
        <v>237427430.99000004</v>
      </c>
      <c r="M104" s="26"/>
    </row>
    <row r="105" spans="1:15" x14ac:dyDescent="0.25">
      <c r="L105" s="26"/>
      <c r="M105" s="26"/>
    </row>
    <row r="106" spans="1:15" x14ac:dyDescent="0.25">
      <c r="A106" s="35" t="s">
        <v>81</v>
      </c>
      <c r="B106" s="44">
        <f t="shared" ref="B106:H106" si="10">+B104</f>
        <v>17219977.59</v>
      </c>
      <c r="C106" s="44">
        <f t="shared" si="10"/>
        <v>18747875.059999999</v>
      </c>
      <c r="D106" s="44">
        <f t="shared" si="10"/>
        <v>24028658.780000001</v>
      </c>
      <c r="E106" s="44">
        <f t="shared" si="10"/>
        <v>25827487.129999999</v>
      </c>
      <c r="F106" s="44">
        <f t="shared" si="10"/>
        <v>33087532.170000002</v>
      </c>
      <c r="G106" s="44">
        <f t="shared" si="10"/>
        <v>20868642.120000001</v>
      </c>
      <c r="H106" s="44">
        <f t="shared" si="10"/>
        <v>22497716.240000002</v>
      </c>
      <c r="I106" s="44">
        <v>22791947.140000001</v>
      </c>
      <c r="J106" s="44">
        <f>J59+J36+J26+J16+J10</f>
        <v>23610742.770000003</v>
      </c>
      <c r="K106" s="44">
        <v>28746851.989999998</v>
      </c>
      <c r="L106" s="28">
        <f>+B106+C106+D106+E106+F106+G106+H106+I106+J106+K106</f>
        <v>237427430.99000004</v>
      </c>
      <c r="M106" s="62"/>
      <c r="N106" s="32"/>
    </row>
    <row r="107" spans="1:15" x14ac:dyDescent="0.25">
      <c r="A107" s="25" t="s">
        <v>92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</row>
    <row r="108" spans="1:15" x14ac:dyDescent="0.25">
      <c r="A108" s="25" t="s">
        <v>90</v>
      </c>
    </row>
    <row r="109" spans="1:15" x14ac:dyDescent="0.25">
      <c r="A109" s="25" t="s">
        <v>91</v>
      </c>
    </row>
    <row r="112" spans="1:15" ht="15.75" hidden="1" thickBot="1" x14ac:dyDescent="0.3">
      <c r="A112" s="51" t="s">
        <v>107</v>
      </c>
    </row>
    <row r="113" spans="1:11" hidden="1" x14ac:dyDescent="0.25">
      <c r="A113" s="54">
        <v>329110565.93000001</v>
      </c>
    </row>
    <row r="114" spans="1:11" ht="30.75" hidden="1" thickBot="1" x14ac:dyDescent="0.3">
      <c r="A114" s="51" t="s">
        <v>108</v>
      </c>
      <c r="B114" s="53" t="s">
        <v>110</v>
      </c>
      <c r="C114" s="51" t="s">
        <v>111</v>
      </c>
      <c r="D114" s="52" t="s">
        <v>112</v>
      </c>
      <c r="E114" s="31"/>
      <c r="F114" s="31"/>
      <c r="G114" s="31"/>
      <c r="H114" s="31"/>
      <c r="I114" s="31"/>
      <c r="J114" s="31"/>
      <c r="K114" s="31"/>
    </row>
    <row r="115" spans="1:11" hidden="1" x14ac:dyDescent="0.25">
      <c r="A115" s="54">
        <v>60100908.460000001</v>
      </c>
      <c r="B115" s="55">
        <v>0.18260000000000001</v>
      </c>
      <c r="C115" s="73">
        <f>+A115-A117</f>
        <v>-10808936.539999999</v>
      </c>
      <c r="D115" s="76">
        <f>+C115/A117</f>
        <v>-0.15243209937914826</v>
      </c>
      <c r="E115" s="65"/>
      <c r="F115" s="65"/>
      <c r="G115" s="65"/>
      <c r="H115" s="65"/>
      <c r="I115" s="65"/>
      <c r="J115" s="65"/>
      <c r="K115" s="65"/>
    </row>
    <row r="116" spans="1:11" ht="15.75" hidden="1" thickBot="1" x14ac:dyDescent="0.3">
      <c r="A116" s="51" t="s">
        <v>109</v>
      </c>
      <c r="B116" s="53" t="s">
        <v>110</v>
      </c>
      <c r="C116" s="74"/>
      <c r="D116" s="77"/>
      <c r="E116" s="65"/>
      <c r="F116" s="65"/>
      <c r="G116" s="65"/>
      <c r="H116" s="65"/>
      <c r="I116" s="65"/>
      <c r="J116" s="65"/>
      <c r="K116" s="65"/>
    </row>
    <row r="117" spans="1:11" ht="15.75" hidden="1" thickBot="1" x14ac:dyDescent="0.3">
      <c r="A117" s="63">
        <f>23636615*3</f>
        <v>70909845</v>
      </c>
      <c r="B117" s="64">
        <f>+A117/A113</f>
        <v>0.21545903517142664</v>
      </c>
      <c r="C117" s="75"/>
      <c r="D117" s="78"/>
      <c r="E117" s="65"/>
      <c r="F117" s="65"/>
      <c r="G117" s="65"/>
      <c r="H117" s="65"/>
      <c r="I117" s="65"/>
      <c r="J117" s="65"/>
      <c r="K117" s="65"/>
    </row>
    <row r="118" spans="1:11" hidden="1" x14ac:dyDescent="0.25">
      <c r="A118" s="56" t="s">
        <v>113</v>
      </c>
      <c r="B118" s="57"/>
      <c r="C118" s="58"/>
      <c r="D118" s="58"/>
      <c r="E118" s="58"/>
      <c r="F118" s="58"/>
      <c r="G118" s="58"/>
      <c r="H118" s="58"/>
      <c r="I118" s="58"/>
      <c r="J118" s="58"/>
      <c r="K118" s="58"/>
    </row>
    <row r="119" spans="1:11" hidden="1" x14ac:dyDescent="0.25">
      <c r="A119" s="56"/>
      <c r="B119" s="57"/>
      <c r="C119" s="58"/>
      <c r="D119" s="58"/>
      <c r="E119" s="58"/>
      <c r="F119" s="58"/>
      <c r="G119" s="58"/>
      <c r="H119" s="58"/>
      <c r="I119" s="58"/>
      <c r="J119" s="58"/>
      <c r="K119" s="58"/>
    </row>
    <row r="120" spans="1:11" x14ac:dyDescent="0.25">
      <c r="A120" s="67"/>
      <c r="B120" s="57"/>
      <c r="C120" s="58"/>
      <c r="D120" s="58"/>
      <c r="E120" s="58"/>
      <c r="F120" s="58"/>
      <c r="G120" s="58"/>
      <c r="H120" s="58"/>
      <c r="I120" s="58"/>
      <c r="J120" s="58"/>
      <c r="K120" s="58"/>
    </row>
    <row r="121" spans="1:11" x14ac:dyDescent="0.25">
      <c r="A121" s="56"/>
      <c r="B121" s="57"/>
      <c r="C121" s="58"/>
      <c r="D121" s="58"/>
      <c r="E121" s="58"/>
      <c r="F121" s="58"/>
      <c r="G121" s="58"/>
      <c r="H121" s="58"/>
      <c r="I121" s="58"/>
      <c r="J121" s="58"/>
      <c r="K121" s="58"/>
    </row>
    <row r="122" spans="1:11" x14ac:dyDescent="0.25">
      <c r="A122" s="56"/>
      <c r="B122" s="57"/>
      <c r="C122" s="58"/>
      <c r="D122" s="58"/>
      <c r="E122" s="58"/>
      <c r="F122" s="58"/>
      <c r="G122" s="58"/>
      <c r="H122" s="58"/>
      <c r="I122" s="58"/>
      <c r="J122" s="58"/>
      <c r="K122" s="58"/>
    </row>
    <row r="123" spans="1:11" x14ac:dyDescent="0.25">
      <c r="A123" s="56"/>
      <c r="B123" s="57"/>
      <c r="C123" s="58"/>
      <c r="D123" s="58"/>
      <c r="E123" s="58"/>
      <c r="F123" s="58"/>
      <c r="G123" s="58"/>
      <c r="H123" s="58"/>
      <c r="I123" s="58"/>
      <c r="J123" s="58"/>
      <c r="K123" s="58"/>
    </row>
    <row r="124" spans="1:11" x14ac:dyDescent="0.25">
      <c r="A124" s="67"/>
      <c r="B124" s="57"/>
      <c r="C124" s="58"/>
      <c r="D124" s="58"/>
      <c r="E124" s="58"/>
      <c r="F124" s="58"/>
      <c r="G124" s="58"/>
      <c r="H124" s="58"/>
      <c r="I124" s="58"/>
      <c r="J124" s="58"/>
      <c r="K124" s="58"/>
    </row>
    <row r="125" spans="1:11" x14ac:dyDescent="0.25">
      <c r="A125" s="56"/>
      <c r="B125" s="57"/>
      <c r="C125" s="58"/>
      <c r="D125" s="58"/>
      <c r="E125" s="58"/>
      <c r="F125" s="58"/>
      <c r="G125" s="58"/>
      <c r="H125" s="58"/>
      <c r="I125" s="58"/>
      <c r="J125" s="58"/>
      <c r="K125" s="58"/>
    </row>
    <row r="126" spans="1:11" x14ac:dyDescent="0.25">
      <c r="A126" s="56"/>
      <c r="B126" s="57"/>
      <c r="C126" s="58"/>
      <c r="D126" s="58"/>
      <c r="E126" s="58"/>
      <c r="F126" s="58"/>
      <c r="G126" s="58"/>
      <c r="H126" s="58"/>
      <c r="I126" s="58"/>
      <c r="J126" s="58"/>
      <c r="K126" s="58"/>
    </row>
    <row r="129" spans="1:15" x14ac:dyDescent="0.25">
      <c r="A129" s="25" t="s">
        <v>100</v>
      </c>
      <c r="E129" s="25"/>
      <c r="F129" s="25"/>
      <c r="G129" s="25" t="s">
        <v>100</v>
      </c>
      <c r="H129" s="25"/>
      <c r="I129" s="25"/>
      <c r="J129" s="25"/>
      <c r="K129" s="25"/>
    </row>
    <row r="130" spans="1:15" ht="15.75" x14ac:dyDescent="0.25">
      <c r="A130" s="59" t="s">
        <v>120</v>
      </c>
      <c r="B130" s="60"/>
      <c r="C130" s="60"/>
      <c r="E130" s="59"/>
      <c r="F130" s="59"/>
      <c r="G130" s="59" t="s">
        <v>101</v>
      </c>
      <c r="H130" s="59"/>
      <c r="I130" s="59"/>
      <c r="J130" s="59"/>
      <c r="K130" s="59"/>
      <c r="L130" s="61"/>
      <c r="M130" s="61"/>
    </row>
    <row r="131" spans="1:15" x14ac:dyDescent="0.25">
      <c r="A131" s="25" t="s">
        <v>121</v>
      </c>
      <c r="E131" s="25"/>
      <c r="F131" s="25"/>
      <c r="G131" s="25" t="s">
        <v>99</v>
      </c>
      <c r="H131" s="25"/>
      <c r="I131" s="25"/>
      <c r="J131" s="25"/>
      <c r="K131" s="25"/>
      <c r="N131" s="36"/>
      <c r="O131" s="22"/>
    </row>
  </sheetData>
  <mergeCells count="17">
    <mergeCell ref="A3:L3"/>
    <mergeCell ref="A4:L4"/>
    <mergeCell ref="A5:L5"/>
    <mergeCell ref="A6:L6"/>
    <mergeCell ref="A46:L46"/>
    <mergeCell ref="A90:L90"/>
    <mergeCell ref="A91:L91"/>
    <mergeCell ref="C115:C117"/>
    <mergeCell ref="D115:D117"/>
    <mergeCell ref="A7:L7"/>
    <mergeCell ref="A49:L49"/>
    <mergeCell ref="A50:L50"/>
    <mergeCell ref="A47:L47"/>
    <mergeCell ref="A48:L48"/>
    <mergeCell ref="A87:L87"/>
    <mergeCell ref="A88:L88"/>
    <mergeCell ref="A89:L89"/>
  </mergeCells>
  <pageMargins left="0.1" right="0.1" top="0.1" bottom="0.1" header="0.1" footer="0.1"/>
  <pageSetup paperSize="9" scale="65" fitToWidth="0" orientation="landscape" r:id="rId1"/>
  <rowBreaks count="2" manualBreakCount="2">
    <brk id="43" max="11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2022-11-08T14:11:13Z</cp:lastPrinted>
  <dcterms:created xsi:type="dcterms:W3CDTF">2018-04-17T18:57:16Z</dcterms:created>
  <dcterms:modified xsi:type="dcterms:W3CDTF">2022-11-08T14:58:57Z</dcterms:modified>
</cp:coreProperties>
</file>