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.ariza\Desktop\presu-o\"/>
    </mc:Choice>
  </mc:AlternateContent>
  <bookViews>
    <workbookView xWindow="0" yWindow="0" windowWidth="20490" windowHeight="7755"/>
  </bookViews>
  <sheets>
    <sheet name="Presupuesto 2021 detallado" sheetId="2" r:id="rId1"/>
  </sheets>
  <definedNames>
    <definedName name="_xlnm.Print_Area" localSheetId="0">'Presupuesto 2021 detallado'!$A$1:$D$243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2" l="1"/>
  <c r="D140" i="2"/>
  <c r="D90" i="2"/>
  <c r="D35" i="2"/>
  <c r="D8" i="2"/>
  <c r="C179" i="2"/>
  <c r="C173" i="2"/>
  <c r="C172" i="2" s="1"/>
  <c r="C171" i="2"/>
  <c r="C170" i="2" s="1"/>
  <c r="C168" i="2"/>
  <c r="C165" i="2"/>
  <c r="C164" i="2" s="1"/>
  <c r="C159" i="2"/>
  <c r="C150" i="2"/>
  <c r="C147" i="2"/>
  <c r="C139" i="2" s="1"/>
  <c r="C140" i="2"/>
  <c r="C133" i="2"/>
  <c r="C130" i="2"/>
  <c r="C127" i="2"/>
  <c r="C115" i="2"/>
  <c r="C113" i="2"/>
  <c r="C110" i="2"/>
  <c r="C108" i="2"/>
  <c r="C106" i="2" s="1"/>
  <c r="C104" i="2"/>
  <c r="C103" i="2"/>
  <c r="C101" i="2"/>
  <c r="C100" i="2"/>
  <c r="C98" i="2"/>
  <c r="C97" i="2"/>
  <c r="C96" i="2" s="1"/>
  <c r="C94" i="2"/>
  <c r="C91" i="2" s="1"/>
  <c r="C89" i="2"/>
  <c r="C88" i="2" s="1"/>
  <c r="C86" i="2"/>
  <c r="C85" i="2"/>
  <c r="C84" i="2"/>
  <c r="C83" i="2"/>
  <c r="C82" i="2"/>
  <c r="C75" i="2"/>
  <c r="C72" i="2"/>
  <c r="C61" i="2"/>
  <c r="C60" i="2"/>
  <c r="C54" i="2"/>
  <c r="C53" i="2" s="1"/>
  <c r="C49" i="2"/>
  <c r="C48" i="2"/>
  <c r="C47" i="2"/>
  <c r="C46" i="2" s="1"/>
  <c r="C45" i="2"/>
  <c r="C44" i="2"/>
  <c r="C42" i="2"/>
  <c r="C36" i="2" s="1"/>
  <c r="C31" i="2"/>
  <c r="C26" i="2"/>
  <c r="C18" i="2"/>
  <c r="C9" i="2"/>
  <c r="C71" i="2" l="1"/>
  <c r="D216" i="2"/>
  <c r="C43" i="2"/>
  <c r="C125" i="2"/>
  <c r="C158" i="2"/>
  <c r="D205" i="2"/>
  <c r="C77" i="2"/>
  <c r="C109" i="2"/>
  <c r="C99" i="2"/>
  <c r="C90" i="2" s="1"/>
  <c r="C8" i="2"/>
  <c r="C59" i="2"/>
  <c r="B91" i="2"/>
  <c r="B47" i="2"/>
  <c r="B45" i="2"/>
  <c r="B44" i="2"/>
  <c r="B59" i="2"/>
  <c r="B127" i="2"/>
  <c r="B86" i="2"/>
  <c r="B77" i="2" s="1"/>
  <c r="B48" i="2"/>
  <c r="B179" i="2"/>
  <c r="B172" i="2"/>
  <c r="B170" i="2"/>
  <c r="B168" i="2"/>
  <c r="B164" i="2"/>
  <c r="B159" i="2"/>
  <c r="B147" i="2"/>
  <c r="B140" i="2"/>
  <c r="B115" i="2"/>
  <c r="B109" i="2"/>
  <c r="B106" i="2"/>
  <c r="B104" i="2"/>
  <c r="B99" i="2"/>
  <c r="B88" i="2"/>
  <c r="B71" i="2"/>
  <c r="B49" i="2"/>
  <c r="B36" i="2"/>
  <c r="B26" i="2"/>
  <c r="C35" i="2" l="1"/>
  <c r="C205" i="2"/>
  <c r="C216" i="2" s="1"/>
  <c r="B43" i="2"/>
  <c r="B46" i="2"/>
  <c r="B139" i="2" l="1"/>
  <c r="B34" i="2"/>
  <c r="B33" i="2"/>
  <c r="B32" i="2"/>
  <c r="B25" i="2"/>
  <c r="B24" i="2"/>
  <c r="B23" i="2"/>
  <c r="B15" i="2"/>
  <c r="B11" i="2"/>
  <c r="B53" i="2"/>
  <c r="B125" i="2"/>
  <c r="B96" i="2"/>
  <c r="B31" i="2" l="1"/>
  <c r="B9" i="2"/>
  <c r="B35" i="2"/>
  <c r="B18" i="2"/>
  <c r="B8" i="2" l="1"/>
  <c r="B90" i="2"/>
  <c r="B158" i="2"/>
  <c r="B150" i="2"/>
  <c r="B205" i="2" l="1"/>
  <c r="B216" i="2" s="1"/>
</calcChain>
</file>

<file path=xl/sharedStrings.xml><?xml version="1.0" encoding="utf-8"?>
<sst xmlns="http://schemas.openxmlformats.org/spreadsheetml/2006/main" count="229" uniqueCount="210">
  <si>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</si>
  <si>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</si>
  <si>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</si>
  <si>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</si>
  <si>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</si>
  <si>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</si>
  <si>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</si>
  <si>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</si>
  <si>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</si>
  <si>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</si>
  <si>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</si>
  <si>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</si>
  <si>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</si>
  <si>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</si>
  <si>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</si>
  <si>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</si>
  <si>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</si>
  <si>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</si>
  <si>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</si>
  <si>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</si>
  <si>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</si>
  <si>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</si>
  <si>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</si>
  <si>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</si>
  <si>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</si>
  <si>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</si>
  <si>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</si>
  <si>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</si>
  <si>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</si>
  <si>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</si>
  <si>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</si>
  <si>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</si>
  <si>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</si>
  <si>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</si>
  <si>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</si>
  <si>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</si>
  <si>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</si>
  <si>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</si>
  <si>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</si>
  <si>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</si>
  <si>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</si>
  <si>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</si>
  <si>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</si>
  <si>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</si>
  <si>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</si>
  <si>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</si>
  <si>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</si>
  <si>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</si>
  <si>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</si>
  <si>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</si>
  <si>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</si>
  <si>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</si>
  <si>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</si>
  <si>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</si>
  <si>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</si>
  <si>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</si>
  <si>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</si>
  <si>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</si>
  <si>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</si>
  <si>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</si>
  <si>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</si>
  <si>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</si>
  <si>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</si>
  <si>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</si>
  <si>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</si>
  <si>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</si>
  <si>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</si>
  <si>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</si>
  <si>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</si>
  <si>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</si>
  <si>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</si>
  <si>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</si>
  <si>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</si>
  <si>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</si>
  <si>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</si>
  <si>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</si>
  <si>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</si>
  <si>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</si>
  <si>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</si>
  <si>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</si>
  <si>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</si>
  <si>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Industria y Comercio y MYPIMES</t>
  </si>
  <si>
    <t>Instituto Nacional de Proteccion de los Derechos del Consumidor</t>
  </si>
  <si>
    <t>Fuente: Departamento Financiero/Division Presupuesto</t>
  </si>
  <si>
    <t>Lic. Oscar R. Ariza</t>
  </si>
  <si>
    <t>Enc. Division de Presupuesto</t>
  </si>
  <si>
    <t>______________________</t>
  </si>
  <si>
    <t>Licda. Katy Tavarez</t>
  </si>
  <si>
    <t>Enc. Depto. Financiero</t>
  </si>
  <si>
    <t>_____________________</t>
  </si>
  <si>
    <t>2.1.1.1.01 SUELDOS FIJOS</t>
  </si>
  <si>
    <t>2.1.1.2.01 CONTRATADOS EN SERVICIOS</t>
  </si>
  <si>
    <t>2.1.1.2.03 SUPLENCIAS</t>
  </si>
  <si>
    <t>2.1.1.2.05 PERIODO PROBATORIO</t>
  </si>
  <si>
    <t>2.1.1.3.01 PERSONAL TRAMITE DE PENSION</t>
  </si>
  <si>
    <t>2.1.1.4.01 SUELDO No. 13</t>
  </si>
  <si>
    <t>2.1.1.5.03 PRESTACION LABORAL POR DESVINCULACION</t>
  </si>
  <si>
    <t>2.1.1.5.04 PRESTACION POR VACACIONES NO DISFRUTADAS</t>
  </si>
  <si>
    <t>2.1.2.2.01 GASTOS DE ALIMENTACION</t>
  </si>
  <si>
    <t>2.1.2.2.03 PAGO HORAS EXTRAORDINARIAS</t>
  </si>
  <si>
    <t>2.1.2.2.04 PRIMA DE TRANSPORTE</t>
  </si>
  <si>
    <t>2.1.2.2.05 SUELDOS PERSONAL DE VIGILANCIA</t>
  </si>
  <si>
    <t>2.1.2.2.06 INCENTIVO POR RENDIMIENTO INDIVIDUAL</t>
  </si>
  <si>
    <t>2.1.2.2.09 BONO POR DESEMPEÑO</t>
  </si>
  <si>
    <t>2.1.2.2.10 INCENTIVO INDICADOR SISMAP</t>
  </si>
  <si>
    <t>2.1.3.1.01 DIETAS EN EL PAIS</t>
  </si>
  <si>
    <t>2.1.3.2.01 GASTOS DE REPRESENTACION</t>
  </si>
  <si>
    <t>2.1.4.2.01 GRATIFICACIONES POR PASANTIA</t>
  </si>
  <si>
    <t>2.1.5.1.01 CONTRIBUCIONES AL SEGURO FAMILIAR DE SALUD</t>
  </si>
  <si>
    <t>2.1.5.2.01 CONTRIBUCIONES AL SEGURO DE PENSIONES</t>
  </si>
  <si>
    <t>2.1.5.3.01 CONTRIBUCIONES AL SEGURO POR RIESGO LABORAL</t>
  </si>
  <si>
    <t>2.2.1.3.01 TELEFONO LOCAL</t>
  </si>
  <si>
    <t>2.2.1.4.01 TELEFAX Y CORREOS</t>
  </si>
  <si>
    <t>2.2.1.5.01 SERVICIO DE INTERNET Y TELEVISION POR CABLE</t>
  </si>
  <si>
    <t>2.2.1.6.01 ENERGIA ELECTRICA</t>
  </si>
  <si>
    <t>2.2.1.7.01 AGUA</t>
  </si>
  <si>
    <t>2.2.1.8.01 RECOLECCION DE RESIDUOS SOLIDOS</t>
  </si>
  <si>
    <t>2.2.2.1.01 PUBLICIDAD Y PROPAGANDA</t>
  </si>
  <si>
    <t>2.2.2.2.01 IMPRESION Y ENCUADERNACION</t>
  </si>
  <si>
    <t>2.2.3.1.01 VIATICOS DENTRO DEL PAIS</t>
  </si>
  <si>
    <t>2.2.3.2.01 VIATICOS FUERA DEL PAIS</t>
  </si>
  <si>
    <t xml:space="preserve">2.2.4.1.01 PASAJES </t>
  </si>
  <si>
    <t>2.2.4.4.01 PEAJE</t>
  </si>
  <si>
    <t>2.2.5.1.01 ALQUILERES Y RENTAS DE EDIFICIOS Y LOCALES</t>
  </si>
  <si>
    <t>2.2.6.1.01 SEGUROS DE BIENES INMUEBLES E INFRAESTRUCTURA</t>
  </si>
  <si>
    <t>2.2.6.2.01 SEGURO DE BIENES MUEBLES</t>
  </si>
  <si>
    <t>2.2.7.1.01 OBRAS MENORES EN EDIFICACIONES</t>
  </si>
  <si>
    <t>2.2.7.2.02 MANTENIMIENTO Y REPARACION DE EQUIPOS PARA COMPUTACION</t>
  </si>
  <si>
    <t>2.2.7.2.06 MANTENIMIENTO Y REPARACION DE EQUIPOS DE TRANSPORTE, TRACCION Y ELEVACION</t>
  </si>
  <si>
    <t>2.2.7.2.07 MANTENIMIENTO Y REPARACION DE EQUIPOS INDUSTRIALES Y DE PRODUCCION</t>
  </si>
  <si>
    <t>2.2.8.1.01 GASTOS JUDICIALES</t>
  </si>
  <si>
    <t>2.2.8.5.01 FUMIGACION</t>
  </si>
  <si>
    <t>2.2.8.5.02 LAVANDERIA</t>
  </si>
  <si>
    <t>2.2.8.5.03 LIMPIEZA E HIGIENE</t>
  </si>
  <si>
    <t>2.2.8.6.01 EVENTOS GENERALES</t>
  </si>
  <si>
    <t>2.2.8.7.02 SERVICIOS JURIDICOS</t>
  </si>
  <si>
    <t>2.2.8.7.04 SERVICIOS DE CAPACITACION</t>
  </si>
  <si>
    <t>2.2.8.7.06 OTROS SERVICIOS TECNICOS PROFESIONALES</t>
  </si>
  <si>
    <t>2.2.9.2.01 SERVICIOS DE ALIMENTACION</t>
  </si>
  <si>
    <t>2.3.1.1.01 ALIMENTOS Y BEBIDAS PARA PERSONAS</t>
  </si>
  <si>
    <t>2.3.2.2.01 ACABADOS TEXTILES</t>
  </si>
  <si>
    <t>2.3.2.3.01 PRENDAS Y ACCESORIOS DE VESTIR</t>
  </si>
  <si>
    <t>2.3.3.1.01 PAPEL DE ESCRITORIO</t>
  </si>
  <si>
    <t>2.3.3.3.01 PRODUCTOS DE ARTES GRAFICAS</t>
  </si>
  <si>
    <t>2.3.3.4.01 LIBROS, REVISTAS Y PERIODICOS</t>
  </si>
  <si>
    <t>2.3.4.1.01 PRODUCTOS MEDICINALES PARA USO HUMANO</t>
  </si>
  <si>
    <t>2.3.5.3.01 LLANTAS Y NEUMATICOS</t>
  </si>
  <si>
    <t>2.3.5.5.01 ARTICULOS DE PLASTICO</t>
  </si>
  <si>
    <t>2.3.6.2.01 PRODUCTOS DE VIDRIO</t>
  </si>
  <si>
    <t>2.3.6.3.03 ESTRUCTURAS METALICAS ACABADAS</t>
  </si>
  <si>
    <t>2.3.7.1.01 GASOLINA</t>
  </si>
  <si>
    <t>2.3.7.1.02 GASOIL</t>
  </si>
  <si>
    <t>2.3.7.1.04 GAS GLP</t>
  </si>
  <si>
    <t>2.3.7.1.05 ACEITES Y GRASAS</t>
  </si>
  <si>
    <t>2.3.7.1.06 LUBRICANTES</t>
  </si>
  <si>
    <t>2.3.7.2.06 PINTURAS, LACAS, BARNICES, DILUYENTES Y ABSORBENTES PARA PINTURA</t>
  </si>
  <si>
    <t>2.3.9.1.01 MATERIAL PARA LIMPIEZA</t>
  </si>
  <si>
    <t>2.3.9.2.01 UTILES DE ESCRITORIO, OFICINA E INFORMATICA</t>
  </si>
  <si>
    <t>2.3.9.3.01 UTILES MENORES MEDICOS QUIRURGICOS Y DE LABORATORIO</t>
  </si>
  <si>
    <t>2.3.9.5.01 UTILES DE COCINA Y COMEDOR</t>
  </si>
  <si>
    <t>2.3.9.6.01 PRODUCTOS ELECTRICOS Y AFINES</t>
  </si>
  <si>
    <t>2.3.9.9.01 PRODUCTOS Y UTILES VARIOS N.I.P.</t>
  </si>
  <si>
    <t>2.3.9.9.02 BONOS PARA UTILES DIVERSOS</t>
  </si>
  <si>
    <t>2.3.9.9.04 PRODUCTOS Y UTILES DE DEFENSA Y SEGURIDAD</t>
  </si>
  <si>
    <t>2.6.1.1.01 MUEBLES, EQUIPOS DE OFICINA Y ESTANTERIA</t>
  </si>
  <si>
    <t>2.6.1.3.01 EQUIPOS DE TECNOLOGIA DE LA INFORMACION Y COMUNICACION</t>
  </si>
  <si>
    <t>2.6.1.4.01 ELECTRODOMESTICOS</t>
  </si>
  <si>
    <t>2.6.1.9.01 OTROS MOBILIARIOS Y EQUIPOS NO IDENTIFICADOS PRECEDENTEMENTE</t>
  </si>
  <si>
    <t>2.6.2.1.01 EQUIPOS Y APARATOS AUDIOVISUALES</t>
  </si>
  <si>
    <t>2.6.2.3.01 CAMARAS FOTOGRAFICAS Y DE VIDEO</t>
  </si>
  <si>
    <t>2.6.2.4.01 MOBILIARIO Y EQUIPO EDUCACIONAL Y RECREATIVO</t>
  </si>
  <si>
    <t>2.6.3.1.01 EQUIPOS MEDICOS Y DE LABORATORIO</t>
  </si>
  <si>
    <t>2.6.4.1.01 AUTOMOVILES Y CAMIONES</t>
  </si>
  <si>
    <t>2.6.5.4.01 SISTEMAS Y EQUIPOS DE AIRE ACONDICIONADO, CALEFACCION Y REFRIGERACION INDUSTRIAL</t>
  </si>
  <si>
    <t>2.6.5.5.01 EQUIPOS DE COMUNICACION, TELECOMUNICACIONES Y SEÑALAMIENTO</t>
  </si>
  <si>
    <t>2.6.5.6.01 EQUIPOS DE GENERACION ELECTRICA</t>
  </si>
  <si>
    <t>2.6.5.8.01 OTROS EQUIPOS</t>
  </si>
  <si>
    <t>2.6.8.3.01 PROGRAMAS DE INFORMATICA</t>
  </si>
  <si>
    <t>2.6.8.8.01 LICENCIAS INFORMATICAS</t>
  </si>
  <si>
    <t>2.4.1.6.01 TRANSFERENCIAS CORRIENTES PROGRAMADAS A AASOCIACIONES SIN FINES DE LUCRO</t>
  </si>
  <si>
    <t>2.4.1.6.05 TRANSFERENCIAS CORRIENTES OCASIONALES A ASOCIACIONES SIN FINES DE LUCRO</t>
  </si>
  <si>
    <t>2.4.7.2.01 TRANSFERENCIAS CORRIENTES A ORGANISMOS INTERNACIONALES</t>
  </si>
  <si>
    <t>Presuesto Modificado</t>
  </si>
  <si>
    <t>2.2.4.2.01 FLETES</t>
  </si>
  <si>
    <t>2.2.5.8.01 OTROS ALQUILERES</t>
  </si>
  <si>
    <t>2.2.5.9.01 LICENCIAS INFORMATICAS</t>
  </si>
  <si>
    <t>2.2.7.2.01 MANTENIMIENTO Y REPARACION DE MOBILIARIO Y EQUIPOS DE OFICINA</t>
  </si>
  <si>
    <t>2.2.8.7.03 SERVICIOS DE CONTABILIDAD Y AUDITORIA</t>
  </si>
  <si>
    <t>2.3.1.3.01 PRODUCTOS PECUARIOS</t>
  </si>
  <si>
    <t>2.3.1.3.03 PRODUCTOS FORESTALES</t>
  </si>
  <si>
    <t>2.3.3.2.01 PRODUCTOS DE PAPEL Y CARTON</t>
  </si>
  <si>
    <t>2.3.6.1.04 PRODUCTOS DE YESO</t>
  </si>
  <si>
    <t>2.3.6.1.01 PRODUCTOS DE CEMENTO</t>
  </si>
  <si>
    <t>2.3.6.3.06 PRODUCTOS METALICOS</t>
  </si>
  <si>
    <t>2.3.7.2.03 PRODUCTOS QUIMICOS DE USO PERSONAL Y DE LABORATORIO</t>
  </si>
  <si>
    <t>2.3.7.2.05 INSECTICIDAS, FUMIGANTES Y OTROS</t>
  </si>
  <si>
    <t>2.2.5.3.04 ALQUILER DE EQUIPOS DE OFICINA Y MUEBLES</t>
  </si>
  <si>
    <t>2.3.1.4.01 MADERA, CORCHO Y SU MANUFACTURAS</t>
  </si>
  <si>
    <t>2.2.6.3.01 SEGURO DE PERSONAS</t>
  </si>
  <si>
    <t>2.2.5.3.02 ALQUILER DE EQUIPOS DE TECNOLOGIA Y ALMACENAMIENTO DE DATOS</t>
  </si>
  <si>
    <t>2.2.8.8.02 DERECHOS</t>
  </si>
  <si>
    <t>Total Devengado</t>
  </si>
  <si>
    <t>-</t>
  </si>
  <si>
    <t xml:space="preserve">Se refiere al presupuesto aprobado en la Ley de Presupuesto General del Estado. </t>
  </si>
  <si>
    <t xml:space="preserve">PRESUPUESTO MODIFICADO: </t>
  </si>
  <si>
    <t xml:space="preserve">Se refiere al presupuesto aprobado en caso de que el Congreso Nacional apruebe un presupuesto complementario. </t>
  </si>
  <si>
    <t xml:space="preserve">PRESUPUESTO APROBADO: </t>
  </si>
  <si>
    <t>TOTAL DEVENGADO :</t>
  </si>
  <si>
    <t xml:space="preserve">Son los recursos financieros que surgen con la obligaciòn de pago por la recepciòn de conformidad de obras y bienes oportunamente contratados o, en los casos de gastos sin contrapresentaciòn, por haberse cumplido los requisitos administrativos dispuestos por el reglamaneto de la presente Ley. </t>
  </si>
  <si>
    <r>
      <rPr>
        <b/>
        <sz val="14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</si>
</sst>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2" fillId="3" borderId="0" xfId="0" applyFont="1" applyFill="1" applyBorder="1" applyAlignment="1">
      <alignment vertical="center" wrapText="1"/>
    </xf>
    <xf numFmtId="4" fontId="0" fillId="0" borderId="0" xfId="0" applyNumberFormat="1"/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0" borderId="1" xfId="1" applyNumberFormat="1" applyFont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4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vertical="center" wrapText="1"/>
    </xf>
    <xf numFmtId="4" fontId="0" fillId="5" borderId="0" xfId="0" applyNumberFormat="1" applyFill="1"/>
    <xf numFmtId="0" fontId="0" fillId="0" borderId="0" xfId="0" applyFont="1" applyAlignment="1">
      <alignment horizontal="left" vertical="center" wrapText="1" indent="2"/>
    </xf>
    <xf numFmtId="0" fontId="1" fillId="0" borderId="0" xfId="0" applyFont="1"/>
    <xf numFmtId="0" fontId="0" fillId="5" borderId="0" xfId="0" applyFill="1" applyAlignment="1">
      <alignment horizontal="left" vertical="center" wrapText="1" indent="2"/>
    </xf>
    <xf numFmtId="4" fontId="0" fillId="5" borderId="0" xfId="0" applyNumberFormat="1" applyFill="1" applyAlignment="1">
      <alignment vertical="center" wrapText="1"/>
    </xf>
    <xf numFmtId="0" fontId="1" fillId="5" borderId="0" xfId="0" applyFont="1" applyFill="1" applyAlignment="1">
      <alignment horizontal="left" vertical="center" wrapText="1" indent="2"/>
    </xf>
    <xf numFmtId="4" fontId="0" fillId="5" borderId="0" xfId="0" applyNumberFormat="1" applyFill="1" applyAlignment="1">
      <alignment vertical="center"/>
    </xf>
    <xf numFmtId="4" fontId="0" fillId="5" borderId="0" xfId="0" applyNumberFormat="1" applyFill="1" applyBorder="1"/>
    <xf numFmtId="0" fontId="1" fillId="0" borderId="2" xfId="0" applyFont="1" applyBorder="1" applyAlignment="1">
      <alignment horizontal="left" vertical="center" wrapText="1" indent="2"/>
    </xf>
    <xf numFmtId="0" fontId="1" fillId="5" borderId="2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/>
    </xf>
    <xf numFmtId="4" fontId="0" fillId="4" borderId="2" xfId="0" applyNumberFormat="1" applyFill="1" applyBorder="1"/>
    <xf numFmtId="4" fontId="1" fillId="0" borderId="2" xfId="0" applyNumberFormat="1" applyFont="1" applyBorder="1"/>
    <xf numFmtId="0" fontId="1" fillId="2" borderId="3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3" borderId="4" xfId="2" applyNumberFormat="1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 vertical="center" wrapText="1"/>
    </xf>
    <xf numFmtId="4" fontId="1" fillId="6" borderId="2" xfId="0" applyNumberFormat="1" applyFont="1" applyFill="1" applyBorder="1" applyAlignment="1">
      <alignment vertical="center" wrapText="1"/>
    </xf>
    <xf numFmtId="4" fontId="1" fillId="6" borderId="2" xfId="0" applyNumberFormat="1" applyFont="1" applyFill="1" applyBorder="1"/>
    <xf numFmtId="0" fontId="1" fillId="6" borderId="0" xfId="0" applyFont="1" applyFill="1" applyAlignment="1">
      <alignment horizontal="left" vertical="center" wrapText="1"/>
    </xf>
    <xf numFmtId="4" fontId="1" fillId="6" borderId="0" xfId="1" applyNumberFormat="1" applyFont="1" applyFill="1" applyAlignment="1">
      <alignment vertical="center" wrapText="1"/>
    </xf>
    <xf numFmtId="4" fontId="1" fillId="5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/>
    <xf numFmtId="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right"/>
    </xf>
    <xf numFmtId="4" fontId="1" fillId="5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7" fillId="0" borderId="9" xfId="0" applyFont="1" applyBorder="1" applyAlignment="1"/>
    <xf numFmtId="0" fontId="7" fillId="0" borderId="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1215667</xdr:colOff>
      <xdr:row>0</xdr:row>
      <xdr:rowOff>191339</xdr:rowOff>
    </xdr:from>
    <xdr:to>
      <xdr:col>3</xdr:col>
      <xdr:colOff>1020037</xdr:colOff>
      <xdr:row>4</xdr:row>
      <xdr:rowOff>115138</xdr:rowOff>
    </xdr:to>
    <xdr:pic>
      <xdr:nvPicPr>
        <xdr:cNvPr id="5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7013" y="191339"/>
          <a:ext cx="1343024" cy="844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969666</xdr:colOff>
      <xdr:row>184</xdr:row>
      <xdr:rowOff>45742</xdr:rowOff>
    </xdr:from>
    <xdr:ext cx="1343024" cy="838199"/>
    <xdr:pic>
      <xdr:nvPicPr>
        <xdr:cNvPr id="8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1012" y="40092610"/>
          <a:ext cx="1343024" cy="838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71439</xdr:colOff>
      <xdr:row>0</xdr:row>
      <xdr:rowOff>47625</xdr:rowOff>
    </xdr:from>
    <xdr:to>
      <xdr:col>0</xdr:col>
      <xdr:colOff>1081172</xdr:colOff>
      <xdr:row>3</xdr:row>
      <xdr:rowOff>133350</xdr:rowOff>
    </xdr:to>
    <xdr:pic>
      <xdr:nvPicPr>
        <xdr:cNvPr id="13" name="Imagen 12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107157</xdr:colOff>
      <xdr:row>185</xdr:row>
      <xdr:rowOff>71437</xdr:rowOff>
    </xdr:from>
    <xdr:to>
      <xdr:col>0</xdr:col>
      <xdr:colOff>1116890</xdr:colOff>
      <xdr:row>188</xdr:row>
      <xdr:rowOff>157162</xdr:rowOff>
    </xdr:to>
    <xdr:pic>
      <xdr:nvPicPr>
        <xdr:cNvPr id="15" name="Imagen 14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14180343"/>
          <a:ext cx="1009733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1449693</xdr:colOff>
      <xdr:row>63</xdr:row>
      <xdr:rowOff>170404</xdr:rowOff>
    </xdr:from>
    <xdr:ext cx="1276472" cy="803030"/>
    <xdr:pic>
      <xdr:nvPicPr>
        <xdr:cNvPr id="6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0105" y="12584305"/>
          <a:ext cx="1276472" cy="80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71439</xdr:colOff>
      <xdr:row>63</xdr:row>
      <xdr:rowOff>47625</xdr:rowOff>
    </xdr:from>
    <xdr:ext cx="1009733" cy="807950"/>
    <xdr:pic>
      <xdr:nvPicPr>
        <xdr:cNvPr id="7" name="Imagen 6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8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1462034</xdr:colOff>
      <xdr:row>133</xdr:row>
      <xdr:rowOff>139003</xdr:rowOff>
    </xdr:from>
    <xdr:ext cx="1243196" cy="782096"/>
    <xdr:pic>
      <xdr:nvPicPr>
        <xdr:cNvPr id="9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446" y="25961173"/>
          <a:ext cx="1243196" cy="78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71439</xdr:colOff>
      <xdr:row>133</xdr:row>
      <xdr:rowOff>47625</xdr:rowOff>
    </xdr:from>
    <xdr:ext cx="1009733" cy="807950"/>
    <xdr:pic>
      <xdr:nvPicPr>
        <xdr:cNvPr id="10" name="Imagen 9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11289218"/>
          <a:ext cx="1009733" cy="8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7"/>
  <sheetViews>
    <sheetView showGridLines="0" tabSelected="1" view="pageBreakPreview" topLeftCell="A223" zoomScale="91" zoomScaleNormal="80" zoomScaleSheetLayoutView="91" workbookViewId="0">
      <selection activeCell="B230" sqref="B230"/>
    </sheetView>
  </sheetViews>
  <sheetFormatPr baseColWidth="10" defaultColWidth="9.140625" defaultRowHeight="15" x14ac:dyDescent="0.25"/>
  <cols>
    <col min="1" max="1" width="68.140625" customWidth="1"/>
    <col min="2" max="3" width="23.140625" customWidth="1"/>
    <col min="4" max="4" width="17.85546875" style="18" customWidth="1"/>
    <col min="5" max="5" width="12.5703125" customWidth="1"/>
  </cols>
  <sheetData>
    <row r="1" spans="1:4" ht="18.75" x14ac:dyDescent="0.25">
      <c r="A1" s="59" t="s">
        <v>81</v>
      </c>
      <c r="B1" s="59"/>
      <c r="C1" s="59"/>
      <c r="D1" s="59"/>
    </row>
    <row r="2" spans="1:4" ht="18.75" x14ac:dyDescent="0.25">
      <c r="A2" s="59" t="s">
        <v>82</v>
      </c>
      <c r="B2" s="59"/>
      <c r="C2" s="59"/>
      <c r="D2" s="59"/>
    </row>
    <row r="3" spans="1:4" ht="18.75" x14ac:dyDescent="0.25">
      <c r="A3" s="59">
        <v>2021</v>
      </c>
      <c r="B3" s="59"/>
      <c r="C3" s="59"/>
      <c r="D3" s="59"/>
    </row>
    <row r="4" spans="1:4" ht="15.75" x14ac:dyDescent="0.25">
      <c r="A4" s="60" t="s">
        <v>80</v>
      </c>
      <c r="B4" s="60"/>
      <c r="C4" s="60"/>
      <c r="D4" s="60"/>
    </row>
    <row r="5" spans="1:4" x14ac:dyDescent="0.25">
      <c r="A5" s="62" t="s">
        <v>36</v>
      </c>
      <c r="B5" s="62"/>
      <c r="C5" s="62"/>
      <c r="D5" s="62"/>
    </row>
    <row r="6" spans="1:4" ht="31.5" x14ac:dyDescent="0.25">
      <c r="A6" s="5" t="s">
        <v>0</v>
      </c>
      <c r="B6" s="7" t="s">
        <v>37</v>
      </c>
      <c r="C6" s="7" t="s">
        <v>182</v>
      </c>
      <c r="D6" s="7" t="s">
        <v>201</v>
      </c>
    </row>
    <row r="7" spans="1:4" x14ac:dyDescent="0.25">
      <c r="A7" s="1" t="s">
        <v>1</v>
      </c>
      <c r="B7" s="9"/>
      <c r="C7" s="18"/>
    </row>
    <row r="8" spans="1:4" x14ac:dyDescent="0.25">
      <c r="A8" s="38" t="s">
        <v>2</v>
      </c>
      <c r="B8" s="39">
        <f>B9+B18+B26+B29+B31</f>
        <v>217662482</v>
      </c>
      <c r="C8" s="39">
        <f>C9+C18+C26+C29+C31</f>
        <v>228662482</v>
      </c>
      <c r="D8" s="39">
        <f>+D9+D18+D26+D31</f>
        <v>132075241.17</v>
      </c>
    </row>
    <row r="9" spans="1:4" x14ac:dyDescent="0.25">
      <c r="A9" s="27" t="s">
        <v>3</v>
      </c>
      <c r="B9" s="40">
        <f>SUM(B10:B17)</f>
        <v>161045619</v>
      </c>
      <c r="C9" s="40">
        <f>SUM(C10:C17)</f>
        <v>189526980.44</v>
      </c>
      <c r="D9" s="40">
        <v>109281798.01000001</v>
      </c>
    </row>
    <row r="10" spans="1:4" x14ac:dyDescent="0.25">
      <c r="A10" s="4" t="s">
        <v>90</v>
      </c>
      <c r="B10" s="10">
        <v>95232720</v>
      </c>
      <c r="C10" s="18">
        <v>106977660</v>
      </c>
      <c r="D10" s="18">
        <v>66142765.710000001</v>
      </c>
    </row>
    <row r="11" spans="1:4" x14ac:dyDescent="0.25">
      <c r="A11" s="4" t="s">
        <v>91</v>
      </c>
      <c r="B11" s="10">
        <f>19308048+2390027+3078279+12320888+516000+5938200+1080000+3936000</f>
        <v>48567442</v>
      </c>
      <c r="C11" s="18">
        <v>59026969.590000004</v>
      </c>
      <c r="D11" s="18">
        <v>32076033.280000001</v>
      </c>
    </row>
    <row r="12" spans="1:4" x14ac:dyDescent="0.25">
      <c r="A12" s="4" t="s">
        <v>92</v>
      </c>
      <c r="B12" s="10">
        <v>1176000</v>
      </c>
      <c r="C12" s="18">
        <v>696000</v>
      </c>
      <c r="D12" s="18">
        <v>644000</v>
      </c>
    </row>
    <row r="13" spans="1:4" x14ac:dyDescent="0.25">
      <c r="A13" s="4" t="s">
        <v>93</v>
      </c>
      <c r="B13" s="10">
        <v>1260000</v>
      </c>
      <c r="C13" s="18">
        <v>0</v>
      </c>
      <c r="D13" s="43" t="s">
        <v>202</v>
      </c>
    </row>
    <row r="14" spans="1:4" x14ac:dyDescent="0.25">
      <c r="A14" s="4" t="s">
        <v>94</v>
      </c>
      <c r="B14" s="10">
        <v>1027950</v>
      </c>
      <c r="C14" s="18">
        <v>576302.09</v>
      </c>
      <c r="D14" s="18">
        <v>550300</v>
      </c>
    </row>
    <row r="15" spans="1:4" x14ac:dyDescent="0.25">
      <c r="A15" s="4" t="s">
        <v>95</v>
      </c>
      <c r="B15" s="10">
        <f>6165365+1053329+326523+1840740+418000+1575850+536500+865200</f>
        <v>12781507</v>
      </c>
      <c r="C15" s="18">
        <v>12781507</v>
      </c>
      <c r="D15" s="43" t="s">
        <v>202</v>
      </c>
    </row>
    <row r="16" spans="1:4" x14ac:dyDescent="0.25">
      <c r="A16" s="4" t="s">
        <v>96</v>
      </c>
      <c r="B16" s="10">
        <v>500000</v>
      </c>
      <c r="C16" s="18">
        <v>6100060</v>
      </c>
      <c r="D16" s="18">
        <v>5887250</v>
      </c>
    </row>
    <row r="17" spans="1:4" x14ac:dyDescent="0.25">
      <c r="A17" s="4" t="s">
        <v>97</v>
      </c>
      <c r="B17" s="10">
        <v>500000</v>
      </c>
      <c r="C17" s="18">
        <v>3368481.76</v>
      </c>
      <c r="D17" s="18">
        <v>3981449.02</v>
      </c>
    </row>
    <row r="18" spans="1:4" x14ac:dyDescent="0.25">
      <c r="A18" s="26" t="s">
        <v>4</v>
      </c>
      <c r="B18" s="40">
        <f>SUM(B19:B25)</f>
        <v>32489362</v>
      </c>
      <c r="C18" s="40">
        <f>SUM(C19:C25)</f>
        <v>12822906.59</v>
      </c>
      <c r="D18" s="40">
        <v>6656352.7999999998</v>
      </c>
    </row>
    <row r="19" spans="1:4" x14ac:dyDescent="0.25">
      <c r="A19" s="4" t="s">
        <v>98</v>
      </c>
      <c r="B19" s="10">
        <v>282000</v>
      </c>
      <c r="C19" s="18">
        <v>0</v>
      </c>
      <c r="D19" s="43" t="s">
        <v>202</v>
      </c>
    </row>
    <row r="20" spans="1:4" x14ac:dyDescent="0.25">
      <c r="A20" s="4" t="s">
        <v>99</v>
      </c>
      <c r="B20" s="10">
        <v>120000</v>
      </c>
      <c r="C20" s="18">
        <v>120000</v>
      </c>
      <c r="D20" s="18">
        <v>136702.79999999999</v>
      </c>
    </row>
    <row r="21" spans="1:4" x14ac:dyDescent="0.25">
      <c r="A21" s="4" t="s">
        <v>100</v>
      </c>
      <c r="B21" s="10">
        <v>108000</v>
      </c>
      <c r="C21" s="18">
        <v>84000</v>
      </c>
      <c r="D21" s="18">
        <v>54000</v>
      </c>
    </row>
    <row r="22" spans="1:4" x14ac:dyDescent="0.25">
      <c r="A22" s="4" t="s">
        <v>101</v>
      </c>
      <c r="B22" s="10">
        <v>6174000</v>
      </c>
      <c r="C22" s="18">
        <v>5916000</v>
      </c>
      <c r="D22" s="18">
        <v>3336000</v>
      </c>
    </row>
    <row r="23" spans="1:4" x14ac:dyDescent="0.25">
      <c r="A23" s="4" t="s">
        <v>102</v>
      </c>
      <c r="B23" s="10">
        <f>6165365+1053329+326523+1840740+418000+1575850+536500+865200</f>
        <v>12781507</v>
      </c>
      <c r="C23" s="18">
        <v>0</v>
      </c>
      <c r="D23" s="43" t="s">
        <v>202</v>
      </c>
    </row>
    <row r="24" spans="1:4" x14ac:dyDescent="0.25">
      <c r="A24" s="4" t="s">
        <v>103</v>
      </c>
      <c r="B24" s="10">
        <f>1289000+64150+70000+345000+110000+368000+308500+244000</f>
        <v>2798650</v>
      </c>
      <c r="C24" s="18">
        <v>3129650</v>
      </c>
      <c r="D24" s="18">
        <v>3129650</v>
      </c>
    </row>
    <row r="25" spans="1:4" x14ac:dyDescent="0.25">
      <c r="A25" s="4" t="s">
        <v>104</v>
      </c>
      <c r="B25" s="10">
        <f>4932292+842663+261218+1472592+334400+1260680+429200+692160</f>
        <v>10225205</v>
      </c>
      <c r="C25" s="18">
        <v>3573256.59</v>
      </c>
      <c r="D25" s="43" t="s">
        <v>202</v>
      </c>
    </row>
    <row r="26" spans="1:4" s="20" customFormat="1" x14ac:dyDescent="0.25">
      <c r="A26" s="26" t="s">
        <v>38</v>
      </c>
      <c r="B26" s="40">
        <f>SUM(B27:B28)</f>
        <v>1620000</v>
      </c>
      <c r="C26" s="40">
        <f>SUM(C27:C28)</f>
        <v>1620000</v>
      </c>
      <c r="D26" s="40">
        <v>1174500</v>
      </c>
    </row>
    <row r="27" spans="1:4" x14ac:dyDescent="0.25">
      <c r="A27" s="4" t="s">
        <v>105</v>
      </c>
      <c r="B27" s="10">
        <v>1080000</v>
      </c>
      <c r="C27" s="18">
        <v>1080000</v>
      </c>
      <c r="D27" s="18">
        <v>1020000</v>
      </c>
    </row>
    <row r="28" spans="1:4" x14ac:dyDescent="0.25">
      <c r="A28" s="4" t="s">
        <v>106</v>
      </c>
      <c r="B28" s="10">
        <v>540000</v>
      </c>
      <c r="C28" s="18">
        <v>540000</v>
      </c>
      <c r="D28" s="18">
        <v>154500</v>
      </c>
    </row>
    <row r="29" spans="1:4" x14ac:dyDescent="0.25">
      <c r="A29" s="26" t="s">
        <v>5</v>
      </c>
      <c r="B29" s="40">
        <v>0</v>
      </c>
      <c r="C29" s="40">
        <v>0</v>
      </c>
      <c r="D29" s="40">
        <v>0</v>
      </c>
    </row>
    <row r="30" spans="1:4" x14ac:dyDescent="0.25">
      <c r="A30" s="4" t="s">
        <v>107</v>
      </c>
      <c r="B30" s="22">
        <v>0</v>
      </c>
      <c r="C30" s="18">
        <v>0</v>
      </c>
      <c r="D30" s="18">
        <v>0</v>
      </c>
    </row>
    <row r="31" spans="1:4" x14ac:dyDescent="0.25">
      <c r="A31" s="26" t="s">
        <v>6</v>
      </c>
      <c r="B31" s="40">
        <f>SUM(B32:B34)</f>
        <v>22507501</v>
      </c>
      <c r="C31" s="40">
        <f>SUM(C32:C34)</f>
        <v>24692594.970000003</v>
      </c>
      <c r="D31" s="40">
        <v>14962590.359999999</v>
      </c>
    </row>
    <row r="32" spans="1:4" x14ac:dyDescent="0.25">
      <c r="A32" s="4" t="s">
        <v>108</v>
      </c>
      <c r="B32" s="10">
        <f>4807756+896172+277806+1566102+355634+1340733+456454+736112</f>
        <v>10436769</v>
      </c>
      <c r="C32" s="18">
        <v>11449999.060000001</v>
      </c>
      <c r="D32" s="18">
        <v>6947048.8499999996</v>
      </c>
    </row>
    <row r="33" spans="1:5" x14ac:dyDescent="0.25">
      <c r="A33" s="4" t="s">
        <v>109</v>
      </c>
      <c r="B33" s="10">
        <f>4814537+897436+278197+1568311+356136+1342624+457098+737150</f>
        <v>10451489</v>
      </c>
      <c r="C33" s="18">
        <v>11466197.560000001</v>
      </c>
      <c r="D33" s="18">
        <v>7070111.8300000001</v>
      </c>
    </row>
    <row r="34" spans="1:5" x14ac:dyDescent="0.25">
      <c r="A34" s="4" t="s">
        <v>110</v>
      </c>
      <c r="B34" s="10">
        <f>745914+139039+43101+242977+55176+208012+70818+114206</f>
        <v>1619243</v>
      </c>
      <c r="C34" s="18">
        <v>1776398.35</v>
      </c>
      <c r="D34" s="18">
        <v>945429.68</v>
      </c>
    </row>
    <row r="35" spans="1:5" x14ac:dyDescent="0.25">
      <c r="A35" s="35" t="s">
        <v>7</v>
      </c>
      <c r="B35" s="36">
        <f>B36+B43+B46+B49+B53+B59+B71+B77+B88</f>
        <v>23119000</v>
      </c>
      <c r="C35" s="36">
        <f>C36+C43+C46+C49+C53+C59+C71+C77+C88</f>
        <v>34677797.170000002</v>
      </c>
      <c r="D35" s="36">
        <f>+D36+D43+D46+D49+D53+D59+D71+D77+D88</f>
        <v>15613813.880000003</v>
      </c>
    </row>
    <row r="36" spans="1:5" x14ac:dyDescent="0.25">
      <c r="A36" s="26" t="s">
        <v>8</v>
      </c>
      <c r="B36" s="40">
        <f>SUM(B37:B42)</f>
        <v>9826000</v>
      </c>
      <c r="C36" s="40">
        <f>SUM(C37:C42)</f>
        <v>9856000</v>
      </c>
      <c r="D36" s="40">
        <v>6181032.9100000001</v>
      </c>
      <c r="E36" s="6"/>
    </row>
    <row r="37" spans="1:5" x14ac:dyDescent="0.25">
      <c r="A37" s="4" t="s">
        <v>111</v>
      </c>
      <c r="B37" s="10">
        <v>4560000</v>
      </c>
      <c r="C37" s="18">
        <v>3840000</v>
      </c>
      <c r="D37" s="18">
        <v>2344917.88</v>
      </c>
    </row>
    <row r="38" spans="1:5" x14ac:dyDescent="0.25">
      <c r="A38" s="4" t="s">
        <v>112</v>
      </c>
      <c r="B38" s="10">
        <v>10000</v>
      </c>
      <c r="C38" s="18">
        <v>20000</v>
      </c>
      <c r="D38" s="18">
        <v>8100.6</v>
      </c>
    </row>
    <row r="39" spans="1:5" x14ac:dyDescent="0.25">
      <c r="A39" s="4" t="s">
        <v>113</v>
      </c>
      <c r="B39" s="10">
        <v>1440000</v>
      </c>
      <c r="C39" s="18">
        <v>2160000</v>
      </c>
      <c r="D39" s="18">
        <v>1735968.17</v>
      </c>
    </row>
    <row r="40" spans="1:5" x14ac:dyDescent="0.25">
      <c r="A40" s="4" t="s">
        <v>114</v>
      </c>
      <c r="B40" s="10">
        <v>3600000</v>
      </c>
      <c r="C40" s="18">
        <v>3600000</v>
      </c>
      <c r="D40" s="18">
        <v>2042108.26</v>
      </c>
    </row>
    <row r="41" spans="1:5" x14ac:dyDescent="0.25">
      <c r="A41" s="4" t="s">
        <v>115</v>
      </c>
      <c r="B41" s="10">
        <v>120000</v>
      </c>
      <c r="C41" s="18">
        <v>120000</v>
      </c>
      <c r="D41" s="18">
        <v>12096</v>
      </c>
    </row>
    <row r="42" spans="1:5" x14ac:dyDescent="0.25">
      <c r="A42" s="4" t="s">
        <v>116</v>
      </c>
      <c r="B42" s="10">
        <v>96000</v>
      </c>
      <c r="C42" s="18">
        <f>96000+20000</f>
        <v>116000</v>
      </c>
      <c r="D42" s="18">
        <v>37842</v>
      </c>
    </row>
    <row r="43" spans="1:5" x14ac:dyDescent="0.25">
      <c r="A43" s="26" t="s">
        <v>9</v>
      </c>
      <c r="B43" s="40">
        <f>SUM(B44:B45)</f>
        <v>3000000</v>
      </c>
      <c r="C43" s="40">
        <f>SUM(C44:C45)</f>
        <v>3901127</v>
      </c>
      <c r="D43" s="40">
        <v>856750.76</v>
      </c>
    </row>
    <row r="44" spans="1:5" x14ac:dyDescent="0.25">
      <c r="A44" s="4" t="s">
        <v>117</v>
      </c>
      <c r="B44" s="10">
        <f>500000+1000000</f>
        <v>1500000</v>
      </c>
      <c r="C44" s="18">
        <f>500000+1000000+700000</f>
        <v>2200000</v>
      </c>
      <c r="D44" s="18">
        <v>715460.43</v>
      </c>
    </row>
    <row r="45" spans="1:5" x14ac:dyDescent="0.25">
      <c r="A45" s="4" t="s">
        <v>118</v>
      </c>
      <c r="B45" s="10">
        <f>500000+1000000</f>
        <v>1500000</v>
      </c>
      <c r="C45" s="18">
        <f>500000+1000000+201127</f>
        <v>1701127</v>
      </c>
      <c r="D45" s="18">
        <v>141290.32999999999</v>
      </c>
    </row>
    <row r="46" spans="1:5" x14ac:dyDescent="0.25">
      <c r="A46" s="26" t="s">
        <v>10</v>
      </c>
      <c r="B46" s="40">
        <f>SUM(B47:B48)</f>
        <v>2100000</v>
      </c>
      <c r="C46" s="40">
        <f>SUM(C47:C48)</f>
        <v>2800000</v>
      </c>
      <c r="D46" s="40">
        <v>1726600</v>
      </c>
    </row>
    <row r="47" spans="1:5" x14ac:dyDescent="0.25">
      <c r="A47" s="4" t="s">
        <v>119</v>
      </c>
      <c r="B47" s="10">
        <f>600000+500000</f>
        <v>1100000</v>
      </c>
      <c r="C47" s="18">
        <f>600000+500000+700000</f>
        <v>1800000</v>
      </c>
      <c r="D47" s="18">
        <v>1726600</v>
      </c>
    </row>
    <row r="48" spans="1:5" x14ac:dyDescent="0.25">
      <c r="A48" s="4" t="s">
        <v>120</v>
      </c>
      <c r="B48" s="10">
        <f>500000+500000</f>
        <v>1000000</v>
      </c>
      <c r="C48" s="18">
        <f>500000+500000</f>
        <v>1000000</v>
      </c>
      <c r="D48" s="44">
        <v>0</v>
      </c>
    </row>
    <row r="49" spans="1:4" ht="18" customHeight="1" x14ac:dyDescent="0.25">
      <c r="A49" s="26" t="s">
        <v>11</v>
      </c>
      <c r="B49" s="40">
        <f>SUM(B50:B52)</f>
        <v>380000</v>
      </c>
      <c r="C49" s="40">
        <f>SUM(C50:C52)</f>
        <v>258075.53999999998</v>
      </c>
      <c r="D49" s="40">
        <v>204083.04</v>
      </c>
    </row>
    <row r="50" spans="1:4" ht="18" customHeight="1" x14ac:dyDescent="0.25">
      <c r="A50" s="4" t="s">
        <v>121</v>
      </c>
      <c r="B50" s="10">
        <v>300000</v>
      </c>
      <c r="C50" s="18">
        <v>108075.54</v>
      </c>
      <c r="D50" s="18">
        <v>69364.039999999994</v>
      </c>
    </row>
    <row r="51" spans="1:4" ht="18" customHeight="1" x14ac:dyDescent="0.25">
      <c r="A51" s="4" t="s">
        <v>183</v>
      </c>
      <c r="B51" s="10">
        <v>0</v>
      </c>
      <c r="C51" s="18">
        <v>17000</v>
      </c>
      <c r="D51" s="18">
        <v>17000</v>
      </c>
    </row>
    <row r="52" spans="1:4" ht="18" customHeight="1" x14ac:dyDescent="0.25">
      <c r="A52" s="4" t="s">
        <v>122</v>
      </c>
      <c r="B52" s="10">
        <v>80000</v>
      </c>
      <c r="C52" s="18">
        <v>133000</v>
      </c>
      <c r="D52" s="18">
        <v>117719</v>
      </c>
    </row>
    <row r="53" spans="1:4" x14ac:dyDescent="0.25">
      <c r="A53" s="26" t="s">
        <v>12</v>
      </c>
      <c r="B53" s="40">
        <f>SUM(B54:B58)</f>
        <v>2328000</v>
      </c>
      <c r="C53" s="40">
        <f>SUM(C54:C58)</f>
        <v>4570945</v>
      </c>
      <c r="D53" s="40">
        <v>2869989.88</v>
      </c>
    </row>
    <row r="54" spans="1:4" x14ac:dyDescent="0.25">
      <c r="A54" s="4" t="s">
        <v>123</v>
      </c>
      <c r="B54" s="10">
        <v>2328000</v>
      </c>
      <c r="C54" s="18">
        <f>2264000+600000</f>
        <v>2864000</v>
      </c>
      <c r="D54" s="18">
        <v>2241745.2000000002</v>
      </c>
    </row>
    <row r="55" spans="1:4" ht="30" x14ac:dyDescent="0.25">
      <c r="A55" s="4" t="s">
        <v>199</v>
      </c>
      <c r="B55" s="10">
        <v>0</v>
      </c>
      <c r="C55" s="18">
        <v>916945</v>
      </c>
      <c r="D55" s="44">
        <v>0</v>
      </c>
    </row>
    <row r="56" spans="1:4" x14ac:dyDescent="0.25">
      <c r="A56" s="4" t="s">
        <v>196</v>
      </c>
      <c r="B56" s="10">
        <v>0</v>
      </c>
      <c r="C56" s="18">
        <v>0</v>
      </c>
      <c r="D56" s="44">
        <v>0</v>
      </c>
    </row>
    <row r="57" spans="1:4" x14ac:dyDescent="0.25">
      <c r="A57" s="4" t="s">
        <v>184</v>
      </c>
      <c r="B57" s="10">
        <v>0</v>
      </c>
      <c r="C57" s="18">
        <v>34000</v>
      </c>
      <c r="D57" s="44">
        <v>0</v>
      </c>
    </row>
    <row r="58" spans="1:4" x14ac:dyDescent="0.25">
      <c r="A58" s="4" t="s">
        <v>185</v>
      </c>
      <c r="B58" s="10">
        <v>0</v>
      </c>
      <c r="C58" s="18">
        <v>756000</v>
      </c>
      <c r="D58" s="18">
        <v>628244.68000000005</v>
      </c>
    </row>
    <row r="59" spans="1:4" x14ac:dyDescent="0.25">
      <c r="A59" s="26" t="s">
        <v>13</v>
      </c>
      <c r="B59" s="40">
        <f>SUM(B60:B62)</f>
        <v>600000</v>
      </c>
      <c r="C59" s="40">
        <f>SUM(C60:C62)</f>
        <v>1660000</v>
      </c>
      <c r="D59" s="40">
        <v>1434012.46</v>
      </c>
    </row>
    <row r="60" spans="1:4" x14ac:dyDescent="0.25">
      <c r="A60" s="4" t="s">
        <v>124</v>
      </c>
      <c r="B60" s="10">
        <v>400000</v>
      </c>
      <c r="C60" s="18">
        <f>400000+400000</f>
        <v>800000</v>
      </c>
      <c r="D60" s="18">
        <v>471700.85</v>
      </c>
    </row>
    <row r="61" spans="1:4" x14ac:dyDescent="0.25">
      <c r="A61" s="4" t="s">
        <v>125</v>
      </c>
      <c r="B61" s="10">
        <v>200000</v>
      </c>
      <c r="C61" s="18">
        <f>200000+200000</f>
        <v>400000</v>
      </c>
      <c r="D61" s="18">
        <v>712355.02</v>
      </c>
    </row>
    <row r="62" spans="1:4" x14ac:dyDescent="0.25">
      <c r="A62" s="4" t="s">
        <v>198</v>
      </c>
      <c r="B62" s="10">
        <v>0</v>
      </c>
      <c r="C62" s="18">
        <v>460000</v>
      </c>
      <c r="D62" s="18">
        <v>249956.59</v>
      </c>
    </row>
    <row r="63" spans="1:4" x14ac:dyDescent="0.25">
      <c r="A63" s="4"/>
      <c r="B63" s="10"/>
      <c r="C63" s="10"/>
    </row>
    <row r="64" spans="1:4" ht="18.75" x14ac:dyDescent="0.25">
      <c r="A64" s="59" t="s">
        <v>81</v>
      </c>
      <c r="B64" s="59"/>
      <c r="C64" s="59"/>
      <c r="D64" s="59"/>
    </row>
    <row r="65" spans="1:4" ht="18.75" x14ac:dyDescent="0.25">
      <c r="A65" s="59" t="s">
        <v>82</v>
      </c>
      <c r="B65" s="59"/>
      <c r="C65" s="59"/>
      <c r="D65" s="59"/>
    </row>
    <row r="66" spans="1:4" ht="18.75" x14ac:dyDescent="0.25">
      <c r="A66" s="59">
        <v>2021</v>
      </c>
      <c r="B66" s="59"/>
      <c r="C66" s="59"/>
      <c r="D66" s="59"/>
    </row>
    <row r="67" spans="1:4" ht="15.75" x14ac:dyDescent="0.25">
      <c r="A67" s="60" t="s">
        <v>80</v>
      </c>
      <c r="B67" s="60"/>
      <c r="C67" s="60"/>
      <c r="D67" s="60"/>
    </row>
    <row r="68" spans="1:4" x14ac:dyDescent="0.25">
      <c r="A68" s="62" t="s">
        <v>36</v>
      </c>
      <c r="B68" s="62"/>
      <c r="C68" s="62"/>
      <c r="D68" s="62"/>
    </row>
    <row r="69" spans="1:4" x14ac:dyDescent="0.25">
      <c r="A69" s="4"/>
      <c r="B69" s="10"/>
      <c r="C69" s="10"/>
    </row>
    <row r="70" spans="1:4" x14ac:dyDescent="0.25">
      <c r="A70" s="4"/>
      <c r="B70" s="10"/>
      <c r="C70" s="10"/>
    </row>
    <row r="71" spans="1:4" ht="30" x14ac:dyDescent="0.25">
      <c r="A71" s="26" t="s">
        <v>14</v>
      </c>
      <c r="B71" s="40">
        <f>SUM(B72:B76)</f>
        <v>660000</v>
      </c>
      <c r="C71" s="40">
        <f>SUM(C72:C76)</f>
        <v>4395957.46</v>
      </c>
      <c r="D71" s="40">
        <v>416082.46</v>
      </c>
    </row>
    <row r="72" spans="1:4" x14ac:dyDescent="0.25">
      <c r="A72" s="4" t="s">
        <v>126</v>
      </c>
      <c r="B72" s="10">
        <v>0</v>
      </c>
      <c r="C72" s="18">
        <f>2500+1885000+59313+2000000</f>
        <v>3946813</v>
      </c>
      <c r="D72" s="18">
        <v>2500</v>
      </c>
    </row>
    <row r="73" spans="1:4" ht="30" x14ac:dyDescent="0.25">
      <c r="A73" s="4" t="s">
        <v>186</v>
      </c>
      <c r="B73" s="10">
        <v>0</v>
      </c>
      <c r="C73" s="18">
        <v>20000</v>
      </c>
      <c r="D73" s="18">
        <v>18880</v>
      </c>
    </row>
    <row r="74" spans="1:4" ht="30" x14ac:dyDescent="0.25">
      <c r="A74" s="4" t="s">
        <v>127</v>
      </c>
      <c r="B74" s="10">
        <v>0</v>
      </c>
      <c r="C74" s="18">
        <v>0</v>
      </c>
      <c r="D74" s="44">
        <v>0</v>
      </c>
    </row>
    <row r="75" spans="1:4" ht="24" customHeight="1" x14ac:dyDescent="0.25">
      <c r="A75" s="4" t="s">
        <v>128</v>
      </c>
      <c r="B75" s="10">
        <v>540000</v>
      </c>
      <c r="C75" s="18">
        <f>365000+220</f>
        <v>365220</v>
      </c>
      <c r="D75" s="18">
        <v>347502.46</v>
      </c>
    </row>
    <row r="76" spans="1:4" ht="30" x14ac:dyDescent="0.25">
      <c r="A76" s="4" t="s">
        <v>129</v>
      </c>
      <c r="B76" s="10">
        <v>120000</v>
      </c>
      <c r="C76" s="18">
        <v>63924.46</v>
      </c>
      <c r="D76" s="18">
        <v>47200</v>
      </c>
    </row>
    <row r="77" spans="1:4" x14ac:dyDescent="0.25">
      <c r="A77" s="26" t="s">
        <v>15</v>
      </c>
      <c r="B77" s="40">
        <f>SUM(B78:B87)</f>
        <v>3625000</v>
      </c>
      <c r="C77" s="40">
        <f>SUM(C78:C87)</f>
        <v>6080063.0599999996</v>
      </c>
      <c r="D77" s="40">
        <v>1672587.47</v>
      </c>
    </row>
    <row r="78" spans="1:4" x14ac:dyDescent="0.25">
      <c r="A78" s="4" t="s">
        <v>130</v>
      </c>
      <c r="B78" s="10">
        <v>0</v>
      </c>
      <c r="C78" s="18">
        <v>0</v>
      </c>
      <c r="D78" s="44">
        <v>0</v>
      </c>
    </row>
    <row r="79" spans="1:4" x14ac:dyDescent="0.25">
      <c r="A79" s="4" t="s">
        <v>131</v>
      </c>
      <c r="B79" s="10">
        <v>150000</v>
      </c>
      <c r="C79" s="18">
        <v>40000</v>
      </c>
      <c r="D79" s="18">
        <v>24544</v>
      </c>
    </row>
    <row r="80" spans="1:4" x14ac:dyDescent="0.25">
      <c r="A80" s="4" t="s">
        <v>132</v>
      </c>
      <c r="B80" s="10">
        <v>25000</v>
      </c>
      <c r="C80" s="18">
        <v>32000</v>
      </c>
      <c r="D80" s="18">
        <v>1850</v>
      </c>
    </row>
    <row r="81" spans="1:4" x14ac:dyDescent="0.25">
      <c r="A81" s="4" t="s">
        <v>133</v>
      </c>
      <c r="B81" s="10">
        <v>50000</v>
      </c>
      <c r="C81" s="18">
        <v>50000</v>
      </c>
      <c r="D81" s="18">
        <v>14225.1</v>
      </c>
    </row>
    <row r="82" spans="1:4" x14ac:dyDescent="0.25">
      <c r="A82" s="4" t="s">
        <v>134</v>
      </c>
      <c r="B82" s="10">
        <v>1000000</v>
      </c>
      <c r="C82" s="18">
        <f>500000+1106416.6</f>
        <v>1606416.6</v>
      </c>
      <c r="D82" s="18">
        <v>505376.6</v>
      </c>
    </row>
    <row r="83" spans="1:4" x14ac:dyDescent="0.25">
      <c r="A83" s="4" t="s">
        <v>135</v>
      </c>
      <c r="B83" s="10">
        <v>300000</v>
      </c>
      <c r="C83" s="18">
        <f>272000+42480</f>
        <v>314480</v>
      </c>
      <c r="D83" s="18">
        <v>280312.31</v>
      </c>
    </row>
    <row r="84" spans="1:4" x14ac:dyDescent="0.25">
      <c r="A84" s="4" t="s">
        <v>187</v>
      </c>
      <c r="B84" s="10">
        <v>0</v>
      </c>
      <c r="C84" s="18">
        <f>1750000+88500</f>
        <v>1838500</v>
      </c>
      <c r="D84" s="18">
        <v>65490</v>
      </c>
    </row>
    <row r="85" spans="1:4" x14ac:dyDescent="0.25">
      <c r="A85" s="4" t="s">
        <v>136</v>
      </c>
      <c r="B85" s="10">
        <v>800000</v>
      </c>
      <c r="C85" s="18">
        <f>50000+500000</f>
        <v>550000</v>
      </c>
      <c r="D85" s="44">
        <v>0</v>
      </c>
    </row>
    <row r="86" spans="1:4" x14ac:dyDescent="0.25">
      <c r="A86" s="4" t="s">
        <v>137</v>
      </c>
      <c r="B86" s="10">
        <f>500000+800000</f>
        <v>1300000</v>
      </c>
      <c r="C86" s="18">
        <f>525000+800000+81666.46+240000</f>
        <v>1646666.46</v>
      </c>
      <c r="D86" s="18">
        <v>780042.31</v>
      </c>
    </row>
    <row r="87" spans="1:4" x14ac:dyDescent="0.25">
      <c r="A87" s="4" t="s">
        <v>200</v>
      </c>
      <c r="B87" s="10">
        <v>0</v>
      </c>
      <c r="C87" s="18">
        <v>2000</v>
      </c>
      <c r="D87" s="18">
        <v>747.15</v>
      </c>
    </row>
    <row r="88" spans="1:4" x14ac:dyDescent="0.25">
      <c r="A88" s="26" t="s">
        <v>39</v>
      </c>
      <c r="B88" s="40">
        <f>SUM(B89)</f>
        <v>600000</v>
      </c>
      <c r="C88" s="40">
        <f>SUM(C89)</f>
        <v>1155629.1099999999</v>
      </c>
      <c r="D88" s="40">
        <v>252674.9</v>
      </c>
    </row>
    <row r="89" spans="1:4" x14ac:dyDescent="0.25">
      <c r="A89" s="4" t="s">
        <v>138</v>
      </c>
      <c r="B89" s="10">
        <v>600000</v>
      </c>
      <c r="C89" s="18">
        <f>243000+215000+229748.34+467880.77</f>
        <v>1155629.1099999999</v>
      </c>
      <c r="D89" s="18">
        <v>252674.9</v>
      </c>
    </row>
    <row r="90" spans="1:4" x14ac:dyDescent="0.25">
      <c r="A90" s="35" t="s">
        <v>16</v>
      </c>
      <c r="B90" s="36">
        <f>B91+B96+B99+B104+B106+B109+B115+B125</f>
        <v>14222903</v>
      </c>
      <c r="C90" s="36">
        <f>C91+C96+C99+C104+C106+C109+C115+C125</f>
        <v>13717209.939999999</v>
      </c>
      <c r="D90" s="36">
        <f>+D91+D96+D99+D106+D109+D115+D125</f>
        <v>6242172.0299999993</v>
      </c>
    </row>
    <row r="91" spans="1:4" x14ac:dyDescent="0.25">
      <c r="A91" s="26" t="s">
        <v>17</v>
      </c>
      <c r="B91" s="40">
        <f>SUM(B92:B95)</f>
        <v>160000</v>
      </c>
      <c r="C91" s="40">
        <f>SUM(C92:C95)</f>
        <v>217000</v>
      </c>
      <c r="D91" s="40">
        <v>124081.42</v>
      </c>
    </row>
    <row r="92" spans="1:4" x14ac:dyDescent="0.25">
      <c r="A92" s="19" t="s">
        <v>139</v>
      </c>
      <c r="B92" s="10">
        <v>100000</v>
      </c>
      <c r="C92" s="18">
        <v>134000</v>
      </c>
      <c r="D92" s="18">
        <v>12599.98</v>
      </c>
    </row>
    <row r="93" spans="1:4" x14ac:dyDescent="0.25">
      <c r="A93" s="19" t="s">
        <v>188</v>
      </c>
      <c r="B93" s="10">
        <v>60000</v>
      </c>
      <c r="C93" s="18">
        <v>60000</v>
      </c>
      <c r="D93" s="44">
        <v>0</v>
      </c>
    </row>
    <row r="94" spans="1:4" x14ac:dyDescent="0.25">
      <c r="A94" s="19" t="s">
        <v>189</v>
      </c>
      <c r="B94" s="10">
        <v>0</v>
      </c>
      <c r="C94" s="18">
        <f>1000+12000</f>
        <v>13000</v>
      </c>
      <c r="D94" s="18">
        <v>12599.98</v>
      </c>
    </row>
    <row r="95" spans="1:4" x14ac:dyDescent="0.25">
      <c r="A95" s="19" t="s">
        <v>197</v>
      </c>
      <c r="B95" s="10">
        <v>0</v>
      </c>
      <c r="C95" s="18">
        <v>10000</v>
      </c>
      <c r="D95" s="44">
        <v>0</v>
      </c>
    </row>
    <row r="96" spans="1:4" x14ac:dyDescent="0.25">
      <c r="A96" s="26" t="s">
        <v>18</v>
      </c>
      <c r="B96" s="40">
        <f>SUM(B97:B98)</f>
        <v>425000</v>
      </c>
      <c r="C96" s="40">
        <f>SUM(C97:C98)</f>
        <v>646928</v>
      </c>
      <c r="D96" s="40">
        <v>72580</v>
      </c>
    </row>
    <row r="97" spans="1:4" x14ac:dyDescent="0.25">
      <c r="A97" s="19" t="s">
        <v>140</v>
      </c>
      <c r="B97" s="10">
        <v>75000</v>
      </c>
      <c r="C97" s="18">
        <f>75000+210000</f>
        <v>285000</v>
      </c>
      <c r="D97" s="18">
        <v>600</v>
      </c>
    </row>
    <row r="98" spans="1:4" x14ac:dyDescent="0.25">
      <c r="A98" s="19" t="s">
        <v>141</v>
      </c>
      <c r="B98" s="10">
        <v>350000</v>
      </c>
      <c r="C98" s="18">
        <f>117000+200000+44928</f>
        <v>361928</v>
      </c>
      <c r="D98" s="18">
        <v>71980</v>
      </c>
    </row>
    <row r="99" spans="1:4" x14ac:dyDescent="0.25">
      <c r="A99" s="26" t="s">
        <v>19</v>
      </c>
      <c r="B99" s="40">
        <f>SUM(B100:B103)</f>
        <v>280000</v>
      </c>
      <c r="C99" s="40">
        <f>SUM(C100:C103)</f>
        <v>972370</v>
      </c>
      <c r="D99" s="40">
        <v>147922.07</v>
      </c>
    </row>
    <row r="100" spans="1:4" x14ac:dyDescent="0.25">
      <c r="A100" s="19" t="s">
        <v>142</v>
      </c>
      <c r="B100" s="10">
        <v>100000</v>
      </c>
      <c r="C100" s="18">
        <f>100000+153870</f>
        <v>253870</v>
      </c>
      <c r="D100" s="18">
        <v>71943.42</v>
      </c>
    </row>
    <row r="101" spans="1:4" x14ac:dyDescent="0.25">
      <c r="A101" s="19" t="s">
        <v>190</v>
      </c>
      <c r="B101" s="10">
        <v>0</v>
      </c>
      <c r="C101" s="18">
        <f>70000+100000</f>
        <v>170000</v>
      </c>
      <c r="D101" s="18">
        <v>59578.65</v>
      </c>
    </row>
    <row r="102" spans="1:4" x14ac:dyDescent="0.25">
      <c r="A102" s="19" t="s">
        <v>143</v>
      </c>
      <c r="B102" s="10">
        <v>100000</v>
      </c>
      <c r="C102" s="18">
        <v>68500</v>
      </c>
      <c r="D102" s="18">
        <v>0</v>
      </c>
    </row>
    <row r="103" spans="1:4" x14ac:dyDescent="0.25">
      <c r="A103" s="19" t="s">
        <v>144</v>
      </c>
      <c r="B103" s="10">
        <v>80000</v>
      </c>
      <c r="C103" s="18">
        <f>80000+400000</f>
        <v>480000</v>
      </c>
      <c r="D103" s="18">
        <v>16400</v>
      </c>
    </row>
    <row r="104" spans="1:4" x14ac:dyDescent="0.25">
      <c r="A104" s="26" t="s">
        <v>20</v>
      </c>
      <c r="B104" s="40">
        <f>SUM(B105)</f>
        <v>75000</v>
      </c>
      <c r="C104" s="40">
        <f>SUM(C105)</f>
        <v>75000</v>
      </c>
      <c r="D104" s="45">
        <v>0</v>
      </c>
    </row>
    <row r="105" spans="1:4" x14ac:dyDescent="0.25">
      <c r="A105" s="19" t="s">
        <v>145</v>
      </c>
      <c r="B105" s="10">
        <v>75000</v>
      </c>
      <c r="C105" s="18">
        <v>75000</v>
      </c>
      <c r="D105" s="44">
        <v>0</v>
      </c>
    </row>
    <row r="106" spans="1:4" x14ac:dyDescent="0.25">
      <c r="A106" s="26" t="s">
        <v>21</v>
      </c>
      <c r="B106" s="40">
        <f>SUM(B107:B108)</f>
        <v>105000</v>
      </c>
      <c r="C106" s="40">
        <f>SUM(C107:C108)</f>
        <v>537788.93999999994</v>
      </c>
      <c r="D106" s="40">
        <v>393859.19</v>
      </c>
    </row>
    <row r="107" spans="1:4" x14ac:dyDescent="0.25">
      <c r="A107" s="19" t="s">
        <v>146</v>
      </c>
      <c r="B107" s="10">
        <v>100000</v>
      </c>
      <c r="C107" s="18">
        <v>150000</v>
      </c>
      <c r="D107" s="18">
        <v>71367.25</v>
      </c>
    </row>
    <row r="108" spans="1:4" x14ac:dyDescent="0.25">
      <c r="A108" s="19" t="s">
        <v>147</v>
      </c>
      <c r="B108" s="10">
        <v>5000</v>
      </c>
      <c r="C108" s="18">
        <f>146000+241788.94</f>
        <v>387788.94</v>
      </c>
      <c r="D108" s="18">
        <v>322491.94</v>
      </c>
    </row>
    <row r="109" spans="1:4" x14ac:dyDescent="0.25">
      <c r="A109" s="26" t="s">
        <v>22</v>
      </c>
      <c r="B109" s="40">
        <f>SUM(B110:B114)</f>
        <v>155000</v>
      </c>
      <c r="C109" s="40">
        <f>SUM(C110:C114)</f>
        <v>250000</v>
      </c>
      <c r="D109" s="40">
        <v>75538.539999999994</v>
      </c>
    </row>
    <row r="110" spans="1:4" x14ac:dyDescent="0.25">
      <c r="A110" s="19" t="s">
        <v>192</v>
      </c>
      <c r="B110" s="10">
        <v>0</v>
      </c>
      <c r="C110" s="18">
        <f>3000+30000</f>
        <v>33000</v>
      </c>
      <c r="D110" s="18">
        <v>2502.9899999999998</v>
      </c>
    </row>
    <row r="111" spans="1:4" x14ac:dyDescent="0.25">
      <c r="A111" s="19" t="s">
        <v>191</v>
      </c>
      <c r="B111" s="10">
        <v>50000</v>
      </c>
      <c r="C111" s="18">
        <v>50000</v>
      </c>
      <c r="D111" s="44">
        <v>0</v>
      </c>
    </row>
    <row r="112" spans="1:4" x14ac:dyDescent="0.25">
      <c r="A112" s="19" t="s">
        <v>148</v>
      </c>
      <c r="B112" s="10">
        <v>75000</v>
      </c>
      <c r="C112" s="18">
        <v>75000</v>
      </c>
      <c r="D112" s="44">
        <v>0</v>
      </c>
    </row>
    <row r="113" spans="1:5" x14ac:dyDescent="0.25">
      <c r="A113" s="19" t="s">
        <v>149</v>
      </c>
      <c r="B113" s="10">
        <v>25000</v>
      </c>
      <c r="C113" s="18">
        <f>26000+50000</f>
        <v>76000</v>
      </c>
      <c r="D113" s="44">
        <v>0</v>
      </c>
    </row>
    <row r="114" spans="1:5" x14ac:dyDescent="0.25">
      <c r="A114" s="19" t="s">
        <v>193</v>
      </c>
      <c r="B114" s="10">
        <v>5000</v>
      </c>
      <c r="C114" s="18">
        <v>16000</v>
      </c>
      <c r="D114" s="18">
        <v>73035.55</v>
      </c>
    </row>
    <row r="115" spans="1:5" ht="30" x14ac:dyDescent="0.25">
      <c r="A115" s="26" t="s">
        <v>23</v>
      </c>
      <c r="B115" s="40">
        <f>SUM(B116:B123)</f>
        <v>6925000</v>
      </c>
      <c r="C115" s="40">
        <f>SUM(C116:C123)</f>
        <v>7045500</v>
      </c>
      <c r="D115" s="40">
        <v>3224308.42</v>
      </c>
    </row>
    <row r="116" spans="1:5" x14ac:dyDescent="0.25">
      <c r="A116" s="19" t="s">
        <v>150</v>
      </c>
      <c r="B116" s="10">
        <v>4520000</v>
      </c>
      <c r="C116" s="18">
        <v>4520000</v>
      </c>
      <c r="D116" s="18">
        <v>1643000</v>
      </c>
    </row>
    <row r="117" spans="1:5" x14ac:dyDescent="0.25">
      <c r="A117" s="19" t="s">
        <v>151</v>
      </c>
      <c r="B117" s="10">
        <v>2160000</v>
      </c>
      <c r="C117" s="18">
        <v>2160000</v>
      </c>
      <c r="D117" s="18">
        <v>1428600</v>
      </c>
    </row>
    <row r="118" spans="1:5" x14ac:dyDescent="0.25">
      <c r="A118" s="19" t="s">
        <v>152</v>
      </c>
      <c r="B118" s="10">
        <v>60000</v>
      </c>
      <c r="C118" s="18">
        <v>60000</v>
      </c>
      <c r="D118" s="18">
        <v>900</v>
      </c>
    </row>
    <row r="119" spans="1:5" x14ac:dyDescent="0.25">
      <c r="A119" s="19" t="s">
        <v>153</v>
      </c>
      <c r="B119" s="10">
        <v>75000</v>
      </c>
      <c r="C119" s="18">
        <v>75000</v>
      </c>
      <c r="D119" s="18">
        <v>670</v>
      </c>
    </row>
    <row r="120" spans="1:5" x14ac:dyDescent="0.25">
      <c r="A120" s="19" t="s">
        <v>154</v>
      </c>
      <c r="B120" s="10">
        <v>50000</v>
      </c>
      <c r="C120" s="18">
        <v>50000</v>
      </c>
      <c r="D120" s="18">
        <v>15814</v>
      </c>
    </row>
    <row r="121" spans="1:5" x14ac:dyDescent="0.25">
      <c r="A121" s="19" t="s">
        <v>194</v>
      </c>
      <c r="B121" s="10">
        <v>0</v>
      </c>
      <c r="C121" s="18">
        <v>500</v>
      </c>
      <c r="D121" s="18">
        <v>288.01</v>
      </c>
    </row>
    <row r="122" spans="1:5" x14ac:dyDescent="0.25">
      <c r="A122" s="19" t="s">
        <v>195</v>
      </c>
      <c r="B122" s="10">
        <v>0</v>
      </c>
      <c r="C122" s="18">
        <v>2000</v>
      </c>
      <c r="D122" s="18">
        <v>1033.9000000000001</v>
      </c>
    </row>
    <row r="123" spans="1:5" ht="30" x14ac:dyDescent="0.25">
      <c r="A123" s="19" t="s">
        <v>155</v>
      </c>
      <c r="B123" s="10">
        <v>60000</v>
      </c>
      <c r="C123" s="18">
        <v>178000</v>
      </c>
      <c r="D123" s="18">
        <v>134002.51</v>
      </c>
    </row>
    <row r="124" spans="1:5" ht="30" x14ac:dyDescent="0.25">
      <c r="A124" s="26" t="s">
        <v>40</v>
      </c>
      <c r="B124" s="29"/>
      <c r="C124" s="29"/>
      <c r="D124" s="29"/>
      <c r="E124" s="3"/>
    </row>
    <row r="125" spans="1:5" x14ac:dyDescent="0.25">
      <c r="A125" s="26" t="s">
        <v>24</v>
      </c>
      <c r="B125" s="40">
        <f>SUM(B126:B133)</f>
        <v>6097903</v>
      </c>
      <c r="C125" s="40">
        <f>SUM(C126:C133)</f>
        <v>3972623</v>
      </c>
      <c r="D125" s="40">
        <v>2203882.39</v>
      </c>
    </row>
    <row r="126" spans="1:5" x14ac:dyDescent="0.25">
      <c r="A126" s="19" t="s">
        <v>156</v>
      </c>
      <c r="B126" s="10">
        <v>75000</v>
      </c>
      <c r="C126" s="18">
        <v>105000</v>
      </c>
      <c r="D126" s="18">
        <v>7439.03</v>
      </c>
    </row>
    <row r="127" spans="1:5" x14ac:dyDescent="0.25">
      <c r="A127" s="19" t="s">
        <v>157</v>
      </c>
      <c r="B127" s="10">
        <f>2347903+1000000</f>
        <v>3347903</v>
      </c>
      <c r="C127" s="18">
        <f>2160903+1000000</f>
        <v>3160903</v>
      </c>
      <c r="D127" s="18">
        <v>1667197.58</v>
      </c>
    </row>
    <row r="128" spans="1:5" x14ac:dyDescent="0.25">
      <c r="A128" s="19" t="s">
        <v>158</v>
      </c>
      <c r="B128" s="10">
        <v>500000</v>
      </c>
      <c r="C128" s="18">
        <v>121000</v>
      </c>
      <c r="D128" s="18">
        <v>91573</v>
      </c>
    </row>
    <row r="129" spans="1:4" x14ac:dyDescent="0.25">
      <c r="A129" s="19" t="s">
        <v>159</v>
      </c>
      <c r="B129" s="10">
        <v>20000</v>
      </c>
      <c r="C129" s="18">
        <v>138000</v>
      </c>
      <c r="D129" s="18">
        <v>133600.5</v>
      </c>
    </row>
    <row r="130" spans="1:4" x14ac:dyDescent="0.25">
      <c r="A130" s="19" t="s">
        <v>160</v>
      </c>
      <c r="B130" s="10">
        <v>55000</v>
      </c>
      <c r="C130" s="18">
        <f>178000+107220</f>
        <v>285220</v>
      </c>
      <c r="D130" s="18">
        <v>294198.78999999998</v>
      </c>
    </row>
    <row r="131" spans="1:4" x14ac:dyDescent="0.25">
      <c r="A131" s="19" t="s">
        <v>161</v>
      </c>
      <c r="B131" s="10">
        <v>100000</v>
      </c>
      <c r="C131" s="18">
        <v>100000</v>
      </c>
      <c r="D131" s="18">
        <v>1685.5</v>
      </c>
    </row>
    <row r="132" spans="1:4" x14ac:dyDescent="0.25">
      <c r="A132" s="19" t="s">
        <v>162</v>
      </c>
      <c r="B132" s="10">
        <v>2000000</v>
      </c>
      <c r="C132" s="18">
        <v>0</v>
      </c>
      <c r="D132" s="43">
        <v>0</v>
      </c>
    </row>
    <row r="133" spans="1:4" x14ac:dyDescent="0.25">
      <c r="A133" s="19" t="s">
        <v>163</v>
      </c>
      <c r="B133" s="10">
        <v>0</v>
      </c>
      <c r="C133" s="18">
        <f>2500+60000</f>
        <v>62500</v>
      </c>
      <c r="D133" s="18">
        <v>1685.5</v>
      </c>
    </row>
    <row r="134" spans="1:4" ht="18.75" x14ac:dyDescent="0.25">
      <c r="A134" s="59" t="s">
        <v>81</v>
      </c>
      <c r="B134" s="59"/>
      <c r="C134" s="59"/>
      <c r="D134" s="59"/>
    </row>
    <row r="135" spans="1:4" ht="18.75" x14ac:dyDescent="0.25">
      <c r="A135" s="59" t="s">
        <v>82</v>
      </c>
      <c r="B135" s="59"/>
      <c r="C135" s="59"/>
      <c r="D135" s="59"/>
    </row>
    <row r="136" spans="1:4" ht="18.75" x14ac:dyDescent="0.25">
      <c r="A136" s="59">
        <v>2021</v>
      </c>
      <c r="B136" s="59"/>
      <c r="C136" s="59"/>
      <c r="D136" s="59"/>
    </row>
    <row r="137" spans="1:4" ht="15.75" x14ac:dyDescent="0.25">
      <c r="A137" s="60" t="s">
        <v>80</v>
      </c>
      <c r="B137" s="60"/>
      <c r="C137" s="60"/>
      <c r="D137" s="60"/>
    </row>
    <row r="138" spans="1:4" x14ac:dyDescent="0.25">
      <c r="A138" s="61" t="s">
        <v>36</v>
      </c>
      <c r="B138" s="61"/>
      <c r="C138" s="61"/>
      <c r="D138" s="61"/>
    </row>
    <row r="139" spans="1:4" x14ac:dyDescent="0.25">
      <c r="A139" s="35" t="s">
        <v>25</v>
      </c>
      <c r="B139" s="36">
        <f>B140+B143+B144+B145+B146+B147</f>
        <v>2660000</v>
      </c>
      <c r="C139" s="36">
        <f>C140+C143+C144+C145+C146+C147</f>
        <v>860000</v>
      </c>
      <c r="D139" s="36">
        <v>125000</v>
      </c>
    </row>
    <row r="140" spans="1:4" x14ac:dyDescent="0.25">
      <c r="A140" s="27" t="s">
        <v>26</v>
      </c>
      <c r="B140" s="40">
        <f>SUM(B141:B146)</f>
        <v>2600000</v>
      </c>
      <c r="C140" s="40">
        <f>SUM(C141:C146)</f>
        <v>800000</v>
      </c>
      <c r="D140" s="40">
        <f>+D141+D142</f>
        <v>125000</v>
      </c>
    </row>
    <row r="141" spans="1:4" ht="30" x14ac:dyDescent="0.25">
      <c r="A141" s="19" t="s">
        <v>179</v>
      </c>
      <c r="B141" s="22">
        <v>2400000</v>
      </c>
      <c r="C141" s="18">
        <v>600000</v>
      </c>
      <c r="D141" s="18">
        <v>50000</v>
      </c>
    </row>
    <row r="142" spans="1:4" ht="30" x14ac:dyDescent="0.25">
      <c r="A142" s="19" t="s">
        <v>180</v>
      </c>
      <c r="B142" s="22">
        <v>200000</v>
      </c>
      <c r="C142" s="18">
        <v>200000</v>
      </c>
      <c r="D142" s="18">
        <v>75000</v>
      </c>
    </row>
    <row r="143" spans="1:4" ht="30" x14ac:dyDescent="0.25">
      <c r="A143" s="23" t="s">
        <v>41</v>
      </c>
      <c r="B143" s="18">
        <v>0</v>
      </c>
      <c r="C143" s="18">
        <v>0</v>
      </c>
      <c r="D143" s="44">
        <v>0</v>
      </c>
    </row>
    <row r="144" spans="1:4" ht="30" x14ac:dyDescent="0.25">
      <c r="A144" s="23" t="s">
        <v>42</v>
      </c>
      <c r="B144" s="18">
        <v>0</v>
      </c>
      <c r="C144" s="18">
        <v>0</v>
      </c>
      <c r="D144" s="44">
        <v>0</v>
      </c>
    </row>
    <row r="145" spans="1:4" ht="30" x14ac:dyDescent="0.25">
      <c r="A145" s="23" t="s">
        <v>43</v>
      </c>
      <c r="B145" s="18">
        <v>0</v>
      </c>
      <c r="C145" s="18">
        <v>0</v>
      </c>
      <c r="D145" s="44">
        <v>0</v>
      </c>
    </row>
    <row r="146" spans="1:4" ht="30" x14ac:dyDescent="0.25">
      <c r="A146" s="23" t="s">
        <v>44</v>
      </c>
      <c r="B146" s="18">
        <v>0</v>
      </c>
      <c r="C146" s="18">
        <v>0</v>
      </c>
      <c r="D146" s="44">
        <v>0</v>
      </c>
    </row>
    <row r="147" spans="1:4" x14ac:dyDescent="0.25">
      <c r="A147" s="27" t="s">
        <v>27</v>
      </c>
      <c r="B147" s="40">
        <f>SUM(B148:B149)</f>
        <v>60000</v>
      </c>
      <c r="C147" s="40">
        <f>SUM(C148:C149)</f>
        <v>60000</v>
      </c>
      <c r="D147" s="40"/>
    </row>
    <row r="148" spans="1:4" ht="30" x14ac:dyDescent="0.25">
      <c r="A148" s="19" t="s">
        <v>181</v>
      </c>
      <c r="B148" s="22">
        <v>60000</v>
      </c>
      <c r="C148" s="18">
        <v>60000</v>
      </c>
      <c r="D148" s="44">
        <v>0</v>
      </c>
    </row>
    <row r="149" spans="1:4" ht="30" x14ac:dyDescent="0.25">
      <c r="A149" s="23" t="s">
        <v>45</v>
      </c>
      <c r="B149" s="18">
        <v>0</v>
      </c>
      <c r="C149" s="18">
        <v>0</v>
      </c>
      <c r="D149" s="44">
        <v>0</v>
      </c>
    </row>
    <row r="150" spans="1:4" x14ac:dyDescent="0.25">
      <c r="A150" s="35" t="s">
        <v>46</v>
      </c>
      <c r="B150" s="37">
        <f>SUM(B151:B157)</f>
        <v>0</v>
      </c>
      <c r="C150" s="37">
        <f>SUM(C151:C157)</f>
        <v>0</v>
      </c>
      <c r="D150" s="37">
        <v>0</v>
      </c>
    </row>
    <row r="151" spans="1:4" x14ac:dyDescent="0.25">
      <c r="A151" s="21" t="s">
        <v>47</v>
      </c>
      <c r="B151" s="18">
        <v>0</v>
      </c>
      <c r="C151" s="18">
        <v>0</v>
      </c>
      <c r="D151" s="18">
        <v>0</v>
      </c>
    </row>
    <row r="152" spans="1:4" x14ac:dyDescent="0.25">
      <c r="A152" s="21" t="s">
        <v>48</v>
      </c>
      <c r="B152" s="18">
        <v>0</v>
      </c>
      <c r="C152" s="18">
        <v>0</v>
      </c>
      <c r="D152" s="18">
        <v>0</v>
      </c>
    </row>
    <row r="153" spans="1:4" x14ac:dyDescent="0.25">
      <c r="A153" s="21" t="s">
        <v>49</v>
      </c>
      <c r="B153" s="18">
        <v>0</v>
      </c>
      <c r="C153" s="18">
        <v>0</v>
      </c>
      <c r="D153" s="18">
        <v>0</v>
      </c>
    </row>
    <row r="154" spans="1:4" ht="30" x14ac:dyDescent="0.25">
      <c r="A154" s="21" t="s">
        <v>50</v>
      </c>
      <c r="B154" s="18">
        <v>0</v>
      </c>
      <c r="C154" s="18">
        <v>0</v>
      </c>
      <c r="D154" s="18">
        <v>0</v>
      </c>
    </row>
    <row r="155" spans="1:4" ht="30" x14ac:dyDescent="0.25">
      <c r="A155" s="21" t="s">
        <v>51</v>
      </c>
      <c r="B155" s="18">
        <v>0</v>
      </c>
      <c r="C155" s="18">
        <v>0</v>
      </c>
      <c r="D155" s="18">
        <v>0</v>
      </c>
    </row>
    <row r="156" spans="1:4" x14ac:dyDescent="0.25">
      <c r="A156" s="21" t="s">
        <v>52</v>
      </c>
      <c r="B156" s="18">
        <v>0</v>
      </c>
      <c r="C156" s="18">
        <v>0</v>
      </c>
      <c r="D156" s="18">
        <v>0</v>
      </c>
    </row>
    <row r="157" spans="1:4" x14ac:dyDescent="0.25">
      <c r="A157" s="21" t="s">
        <v>53</v>
      </c>
      <c r="B157" s="18">
        <v>0</v>
      </c>
      <c r="C157" s="18">
        <v>0</v>
      </c>
      <c r="D157" s="18">
        <v>0</v>
      </c>
    </row>
    <row r="158" spans="1:4" x14ac:dyDescent="0.25">
      <c r="A158" s="35" t="s">
        <v>28</v>
      </c>
      <c r="B158" s="36">
        <f>B159+B164+B168+B170+B172+B179</f>
        <v>6575000</v>
      </c>
      <c r="C158" s="36">
        <f>C159+C164+C168+C170+C172+C179</f>
        <v>13499745</v>
      </c>
      <c r="D158" s="36">
        <f>+D159+D164</f>
        <v>165775.99</v>
      </c>
    </row>
    <row r="159" spans="1:4" x14ac:dyDescent="0.25">
      <c r="A159" s="26" t="s">
        <v>29</v>
      </c>
      <c r="B159" s="40">
        <f>SUM(B160:B163)</f>
        <v>575000</v>
      </c>
      <c r="C159" s="40">
        <f>SUM(C160:C163)</f>
        <v>4650000</v>
      </c>
      <c r="D159" s="40">
        <v>157781.49</v>
      </c>
    </row>
    <row r="160" spans="1:4" x14ac:dyDescent="0.25">
      <c r="A160" s="4" t="s">
        <v>164</v>
      </c>
      <c r="B160" s="10">
        <v>500000</v>
      </c>
      <c r="C160" s="18">
        <v>500000</v>
      </c>
      <c r="D160" s="18">
        <v>88256.5</v>
      </c>
    </row>
    <row r="161" spans="1:5" ht="30" x14ac:dyDescent="0.25">
      <c r="A161" s="4" t="s">
        <v>165</v>
      </c>
      <c r="B161" s="10">
        <v>0</v>
      </c>
      <c r="C161" s="18">
        <v>4075000</v>
      </c>
      <c r="D161" s="18">
        <v>47999.99</v>
      </c>
    </row>
    <row r="162" spans="1:5" x14ac:dyDescent="0.25">
      <c r="A162" s="4" t="s">
        <v>166</v>
      </c>
      <c r="B162" s="10">
        <v>50000</v>
      </c>
      <c r="C162" s="18">
        <v>50000</v>
      </c>
      <c r="D162" s="18">
        <v>21525</v>
      </c>
    </row>
    <row r="163" spans="1:5" ht="30" x14ac:dyDescent="0.25">
      <c r="A163" s="4" t="s">
        <v>167</v>
      </c>
      <c r="B163" s="10">
        <v>25000</v>
      </c>
      <c r="C163" s="18">
        <v>25000</v>
      </c>
      <c r="D163" s="18">
        <v>0</v>
      </c>
    </row>
    <row r="164" spans="1:5" x14ac:dyDescent="0.25">
      <c r="A164" s="26" t="s">
        <v>30</v>
      </c>
      <c r="B164" s="40">
        <f>SUM(B165:B167)</f>
        <v>175000</v>
      </c>
      <c r="C164" s="40">
        <f>SUM(C165:C167)</f>
        <v>475000</v>
      </c>
      <c r="D164" s="40">
        <v>7994.5</v>
      </c>
      <c r="E164" s="6"/>
    </row>
    <row r="165" spans="1:5" x14ac:dyDescent="0.25">
      <c r="A165" s="4" t="s">
        <v>168</v>
      </c>
      <c r="B165" s="10">
        <v>50000</v>
      </c>
      <c r="C165" s="18">
        <f>50000+300000</f>
        <v>350000</v>
      </c>
      <c r="D165" s="18">
        <v>7994.5</v>
      </c>
      <c r="E165" s="6"/>
    </row>
    <row r="166" spans="1:5" x14ac:dyDescent="0.25">
      <c r="A166" s="4" t="s">
        <v>169</v>
      </c>
      <c r="B166" s="10">
        <v>75000</v>
      </c>
      <c r="C166" s="18">
        <v>75000</v>
      </c>
      <c r="D166" s="18">
        <v>0</v>
      </c>
      <c r="E166" s="6"/>
    </row>
    <row r="167" spans="1:5" x14ac:dyDescent="0.25">
      <c r="A167" s="4" t="s">
        <v>170</v>
      </c>
      <c r="B167" s="10">
        <v>50000</v>
      </c>
      <c r="C167" s="18">
        <v>50000</v>
      </c>
      <c r="D167" s="18">
        <v>0</v>
      </c>
      <c r="E167" s="6"/>
    </row>
    <row r="168" spans="1:5" x14ac:dyDescent="0.25">
      <c r="A168" s="26" t="s">
        <v>31</v>
      </c>
      <c r="B168" s="40">
        <f>SUM(B169)</f>
        <v>150000</v>
      </c>
      <c r="C168" s="40">
        <f>SUM(C169)</f>
        <v>150000</v>
      </c>
      <c r="D168" s="40">
        <v>0</v>
      </c>
    </row>
    <row r="169" spans="1:5" x14ac:dyDescent="0.25">
      <c r="A169" s="4" t="s">
        <v>171</v>
      </c>
      <c r="B169" s="10">
        <v>150000</v>
      </c>
      <c r="C169" s="18">
        <v>150000</v>
      </c>
      <c r="D169" s="18">
        <v>0</v>
      </c>
    </row>
    <row r="170" spans="1:5" x14ac:dyDescent="0.25">
      <c r="A170" s="26" t="s">
        <v>32</v>
      </c>
      <c r="B170" s="40">
        <f>SUM(B171)</f>
        <v>4000000</v>
      </c>
      <c r="C170" s="40">
        <f>SUM(C171)</f>
        <v>7544745</v>
      </c>
      <c r="D170" s="40">
        <v>0</v>
      </c>
    </row>
    <row r="171" spans="1:5" x14ac:dyDescent="0.25">
      <c r="A171" s="4" t="s">
        <v>172</v>
      </c>
      <c r="B171" s="10">
        <v>4000000</v>
      </c>
      <c r="C171" s="18">
        <f>2325000+5219745</f>
        <v>7544745</v>
      </c>
      <c r="D171" s="18">
        <v>0</v>
      </c>
    </row>
    <row r="172" spans="1:5" x14ac:dyDescent="0.25">
      <c r="A172" s="26" t="s">
        <v>33</v>
      </c>
      <c r="B172" s="40">
        <f>SUM(B173:B176)</f>
        <v>75000</v>
      </c>
      <c r="C172" s="40">
        <f>SUM(C173:C176)</f>
        <v>680000</v>
      </c>
      <c r="D172" s="40">
        <v>0</v>
      </c>
    </row>
    <row r="173" spans="1:5" ht="33.75" customHeight="1" x14ac:dyDescent="0.25">
      <c r="A173" s="4" t="s">
        <v>173</v>
      </c>
      <c r="B173" s="10">
        <v>75000</v>
      </c>
      <c r="C173" s="24">
        <f>75000+605000</f>
        <v>680000</v>
      </c>
      <c r="D173" s="24">
        <v>0</v>
      </c>
    </row>
    <row r="174" spans="1:5" ht="30" x14ac:dyDescent="0.25">
      <c r="A174" s="4" t="s">
        <v>174</v>
      </c>
      <c r="B174" s="10">
        <v>0</v>
      </c>
      <c r="C174" s="24">
        <v>0</v>
      </c>
      <c r="D174" s="24">
        <v>0</v>
      </c>
    </row>
    <row r="175" spans="1:5" x14ac:dyDescent="0.25">
      <c r="A175" s="4" t="s">
        <v>175</v>
      </c>
      <c r="B175" s="10">
        <v>0</v>
      </c>
      <c r="C175" s="24">
        <v>0</v>
      </c>
      <c r="D175" s="24">
        <v>0</v>
      </c>
    </row>
    <row r="176" spans="1:5" x14ac:dyDescent="0.25">
      <c r="A176" s="4" t="s">
        <v>176</v>
      </c>
      <c r="B176" s="10">
        <v>0</v>
      </c>
      <c r="C176" s="24">
        <v>0</v>
      </c>
      <c r="D176" s="24">
        <v>0</v>
      </c>
    </row>
    <row r="177" spans="1:4" x14ac:dyDescent="0.25">
      <c r="A177" s="26" t="s">
        <v>54</v>
      </c>
      <c r="B177" s="30">
        <v>0</v>
      </c>
      <c r="C177" s="30">
        <v>0</v>
      </c>
      <c r="D177" s="30">
        <v>0</v>
      </c>
    </row>
    <row r="178" spans="1:4" x14ac:dyDescent="0.25">
      <c r="A178" s="26" t="s">
        <v>55</v>
      </c>
      <c r="B178" s="30">
        <v>0</v>
      </c>
      <c r="C178" s="30">
        <v>0</v>
      </c>
      <c r="D178" s="30">
        <v>0</v>
      </c>
    </row>
    <row r="179" spans="1:4" x14ac:dyDescent="0.25">
      <c r="A179" s="26" t="s">
        <v>34</v>
      </c>
      <c r="B179" s="40">
        <f>SUM(B180:B181)</f>
        <v>1600000</v>
      </c>
      <c r="C179" s="40">
        <f>SUM(C180:C181)</f>
        <v>0</v>
      </c>
      <c r="D179" s="40">
        <v>0</v>
      </c>
    </row>
    <row r="180" spans="1:4" x14ac:dyDescent="0.25">
      <c r="A180" s="4" t="s">
        <v>177</v>
      </c>
      <c r="B180" s="10">
        <v>600000</v>
      </c>
      <c r="C180" s="18">
        <v>0</v>
      </c>
      <c r="D180" s="18">
        <v>0</v>
      </c>
    </row>
    <row r="181" spans="1:4" x14ac:dyDescent="0.25">
      <c r="A181" s="4" t="s">
        <v>178</v>
      </c>
      <c r="B181" s="10">
        <v>1000000</v>
      </c>
      <c r="C181" s="18">
        <v>0</v>
      </c>
      <c r="D181" s="18">
        <v>0</v>
      </c>
    </row>
    <row r="182" spans="1:4" ht="30" x14ac:dyDescent="0.25">
      <c r="A182" s="26" t="s">
        <v>56</v>
      </c>
      <c r="B182" s="30">
        <v>0</v>
      </c>
      <c r="C182" s="30">
        <v>0</v>
      </c>
      <c r="D182" s="30">
        <v>0</v>
      </c>
    </row>
    <row r="183" spans="1:4" x14ac:dyDescent="0.25">
      <c r="A183" s="4"/>
      <c r="B183" s="6"/>
      <c r="C183" s="18"/>
    </row>
    <row r="184" spans="1:4" x14ac:dyDescent="0.25">
      <c r="A184" s="4"/>
      <c r="B184" s="6"/>
      <c r="C184" s="6"/>
    </row>
    <row r="185" spans="1:4" x14ac:dyDescent="0.25">
      <c r="A185" s="4"/>
      <c r="B185" s="6"/>
      <c r="C185" s="6"/>
    </row>
    <row r="186" spans="1:4" ht="18.75" x14ac:dyDescent="0.25">
      <c r="A186" s="59" t="s">
        <v>81</v>
      </c>
      <c r="B186" s="59"/>
      <c r="C186" s="59"/>
      <c r="D186" s="59"/>
    </row>
    <row r="187" spans="1:4" ht="18.75" x14ac:dyDescent="0.25">
      <c r="A187" s="59" t="s">
        <v>82</v>
      </c>
      <c r="B187" s="59"/>
      <c r="C187" s="59"/>
      <c r="D187" s="59"/>
    </row>
    <row r="188" spans="1:4" ht="18.75" x14ac:dyDescent="0.25">
      <c r="A188" s="59">
        <v>2021</v>
      </c>
      <c r="B188" s="59"/>
      <c r="C188" s="59"/>
      <c r="D188" s="59"/>
    </row>
    <row r="189" spans="1:4" ht="15.75" x14ac:dyDescent="0.25">
      <c r="A189" s="60" t="s">
        <v>80</v>
      </c>
      <c r="B189" s="60"/>
      <c r="C189" s="60"/>
      <c r="D189" s="60"/>
    </row>
    <row r="190" spans="1:4" x14ac:dyDescent="0.25">
      <c r="A190" s="62" t="s">
        <v>36</v>
      </c>
      <c r="B190" s="62"/>
      <c r="C190" s="62"/>
      <c r="D190" s="62"/>
    </row>
    <row r="191" spans="1:4" ht="31.5" x14ac:dyDescent="0.25">
      <c r="A191" s="5" t="s">
        <v>0</v>
      </c>
      <c r="B191" s="7" t="s">
        <v>37</v>
      </c>
      <c r="C191" s="7" t="s">
        <v>37</v>
      </c>
      <c r="D191" s="7"/>
    </row>
    <row r="192" spans="1:4" x14ac:dyDescent="0.25">
      <c r="C192" s="18"/>
    </row>
    <row r="193" spans="1:5" x14ac:dyDescent="0.25">
      <c r="A193" s="28" t="s">
        <v>57</v>
      </c>
      <c r="B193" s="30">
        <v>0</v>
      </c>
      <c r="C193" s="30">
        <v>0</v>
      </c>
      <c r="D193" s="30">
        <v>0</v>
      </c>
    </row>
    <row r="194" spans="1:5" x14ac:dyDescent="0.25">
      <c r="A194" s="4" t="s">
        <v>58</v>
      </c>
      <c r="B194" s="6">
        <v>0</v>
      </c>
      <c r="C194" s="18">
        <v>0</v>
      </c>
      <c r="D194" s="18">
        <v>0</v>
      </c>
    </row>
    <row r="195" spans="1:5" ht="12" customHeight="1" x14ac:dyDescent="0.25">
      <c r="A195" s="4" t="s">
        <v>59</v>
      </c>
      <c r="B195" s="6">
        <v>0</v>
      </c>
      <c r="C195" s="18">
        <v>0</v>
      </c>
      <c r="D195" s="18">
        <v>0</v>
      </c>
    </row>
    <row r="196" spans="1:5" ht="17.25" customHeight="1" x14ac:dyDescent="0.25">
      <c r="A196" s="4" t="s">
        <v>60</v>
      </c>
      <c r="B196" s="6">
        <v>0</v>
      </c>
      <c r="C196" s="18">
        <v>0</v>
      </c>
      <c r="D196" s="18">
        <v>0</v>
      </c>
    </row>
    <row r="197" spans="1:5" ht="26.25" customHeight="1" x14ac:dyDescent="0.25">
      <c r="A197" s="4" t="s">
        <v>61</v>
      </c>
      <c r="B197" s="8">
        <v>0</v>
      </c>
      <c r="C197" s="18">
        <v>0</v>
      </c>
      <c r="D197" s="18">
        <v>0</v>
      </c>
    </row>
    <row r="198" spans="1:5" x14ac:dyDescent="0.25">
      <c r="A198" s="28" t="s">
        <v>62</v>
      </c>
      <c r="B198" s="30">
        <v>0</v>
      </c>
      <c r="C198" s="30">
        <v>0</v>
      </c>
      <c r="D198" s="30">
        <v>0</v>
      </c>
    </row>
    <row r="199" spans="1:5" x14ac:dyDescent="0.25">
      <c r="A199" s="4" t="s">
        <v>63</v>
      </c>
      <c r="B199" s="6">
        <v>0</v>
      </c>
      <c r="C199" s="18">
        <v>0</v>
      </c>
      <c r="D199" s="18">
        <v>0</v>
      </c>
    </row>
    <row r="200" spans="1:5" x14ac:dyDescent="0.25">
      <c r="A200" s="4" t="s">
        <v>64</v>
      </c>
      <c r="B200" s="6">
        <v>0</v>
      </c>
      <c r="C200" s="18">
        <v>0</v>
      </c>
      <c r="D200" s="18">
        <v>0</v>
      </c>
    </row>
    <row r="201" spans="1:5" x14ac:dyDescent="0.25">
      <c r="A201" s="28" t="s">
        <v>65</v>
      </c>
      <c r="B201" s="30">
        <v>0</v>
      </c>
      <c r="C201" s="30">
        <v>0</v>
      </c>
      <c r="D201" s="30">
        <v>0</v>
      </c>
    </row>
    <row r="202" spans="1:5" x14ac:dyDescent="0.25">
      <c r="A202" s="4" t="s">
        <v>66</v>
      </c>
      <c r="B202" s="6">
        <v>0</v>
      </c>
      <c r="C202" s="18">
        <v>0</v>
      </c>
      <c r="D202" s="18">
        <v>0</v>
      </c>
    </row>
    <row r="203" spans="1:5" x14ac:dyDescent="0.25">
      <c r="A203" s="4" t="s">
        <v>67</v>
      </c>
      <c r="B203" s="6">
        <v>0</v>
      </c>
      <c r="C203" s="18">
        <v>0</v>
      </c>
      <c r="D203" s="18">
        <v>0</v>
      </c>
    </row>
    <row r="204" spans="1:5" s="15" customFormat="1" ht="15.75" thickBot="1" x14ac:dyDescent="0.3">
      <c r="A204" s="13" t="s">
        <v>68</v>
      </c>
      <c r="B204" s="14">
        <v>0</v>
      </c>
      <c r="C204" s="25">
        <v>0</v>
      </c>
      <c r="D204" s="25">
        <v>0</v>
      </c>
    </row>
    <row r="205" spans="1:5" s="15" customFormat="1" ht="15.75" thickBot="1" x14ac:dyDescent="0.3">
      <c r="A205" s="31" t="s">
        <v>35</v>
      </c>
      <c r="B205" s="32">
        <f>+B158+B139+B90+B35+B8</f>
        <v>264239385</v>
      </c>
      <c r="C205" s="32">
        <f>+C158+C139+C90+C35+C8</f>
        <v>291417234.11000001</v>
      </c>
      <c r="D205" s="32">
        <f>+D158+D139+D90+D35+D8</f>
        <v>154222003.06999999</v>
      </c>
      <c r="E205" s="14"/>
    </row>
    <row r="206" spans="1:5" s="15" customFormat="1" x14ac:dyDescent="0.25">
      <c r="A206" s="16" t="s">
        <v>69</v>
      </c>
      <c r="B206" s="17"/>
      <c r="C206" s="25"/>
      <c r="D206" s="25"/>
    </row>
    <row r="207" spans="1:5" x14ac:dyDescent="0.25">
      <c r="A207" s="2" t="s">
        <v>70</v>
      </c>
      <c r="B207" s="11"/>
      <c r="C207" s="18"/>
    </row>
    <row r="208" spans="1:5" x14ac:dyDescent="0.25">
      <c r="A208" s="4" t="s">
        <v>71</v>
      </c>
      <c r="B208" s="6">
        <v>0</v>
      </c>
      <c r="C208" s="18">
        <v>0</v>
      </c>
      <c r="D208" s="18">
        <v>0</v>
      </c>
    </row>
    <row r="209" spans="1:4" x14ac:dyDescent="0.25">
      <c r="A209" s="4" t="s">
        <v>72</v>
      </c>
      <c r="B209" s="6">
        <v>0</v>
      </c>
      <c r="C209" s="18">
        <v>0</v>
      </c>
      <c r="D209" s="18">
        <v>0</v>
      </c>
    </row>
    <row r="210" spans="1:4" x14ac:dyDescent="0.25">
      <c r="A210" s="2" t="s">
        <v>73</v>
      </c>
      <c r="B210" s="6"/>
      <c r="C210" s="18"/>
    </row>
    <row r="211" spans="1:4" x14ac:dyDescent="0.25">
      <c r="A211" s="4" t="s">
        <v>74</v>
      </c>
      <c r="B211" s="6">
        <v>0</v>
      </c>
      <c r="C211" s="18">
        <v>0</v>
      </c>
      <c r="D211" s="18">
        <v>0</v>
      </c>
    </row>
    <row r="212" spans="1:4" x14ac:dyDescent="0.25">
      <c r="A212" s="4" t="s">
        <v>75</v>
      </c>
      <c r="B212" s="6">
        <v>0</v>
      </c>
      <c r="C212" s="18">
        <v>0</v>
      </c>
      <c r="D212" s="18">
        <v>0</v>
      </c>
    </row>
    <row r="213" spans="1:4" x14ac:dyDescent="0.25">
      <c r="A213" s="2" t="s">
        <v>76</v>
      </c>
      <c r="B213" s="6">
        <v>0</v>
      </c>
      <c r="C213" s="18">
        <v>0</v>
      </c>
      <c r="D213" s="18">
        <v>0</v>
      </c>
    </row>
    <row r="214" spans="1:4" s="15" customFormat="1" x14ac:dyDescent="0.25">
      <c r="A214" s="13" t="s">
        <v>77</v>
      </c>
      <c r="B214" s="14">
        <v>0</v>
      </c>
      <c r="C214" s="25">
        <v>0</v>
      </c>
      <c r="D214" s="25">
        <v>0</v>
      </c>
    </row>
    <row r="215" spans="1:4" s="15" customFormat="1" ht="15.75" thickBot="1" x14ac:dyDescent="0.3">
      <c r="A215" s="12" t="s">
        <v>78</v>
      </c>
      <c r="B215" s="14">
        <v>0</v>
      </c>
      <c r="C215" s="25">
        <v>0</v>
      </c>
      <c r="D215" s="25">
        <v>0</v>
      </c>
    </row>
    <row r="216" spans="1:4" ht="18" thickBot="1" x14ac:dyDescent="0.3">
      <c r="A216" s="33" t="s">
        <v>79</v>
      </c>
      <c r="B216" s="34">
        <f>+B215+B205</f>
        <v>264239385</v>
      </c>
      <c r="C216" s="34">
        <f>+C215+C205</f>
        <v>291417234.11000001</v>
      </c>
      <c r="D216" s="34">
        <f>+D158+D139+D90+D35+D8</f>
        <v>154222003.06999999</v>
      </c>
    </row>
    <row r="217" spans="1:4" x14ac:dyDescent="0.25">
      <c r="A217" t="s">
        <v>83</v>
      </c>
    </row>
    <row r="223" spans="1:4" ht="18.75" x14ac:dyDescent="0.3">
      <c r="A223" s="41" t="s">
        <v>86</v>
      </c>
      <c r="B223" s="41" t="s">
        <v>89</v>
      </c>
      <c r="C223" s="41"/>
    </row>
    <row r="224" spans="1:4" ht="18.75" x14ac:dyDescent="0.3">
      <c r="A224" s="42" t="s">
        <v>84</v>
      </c>
      <c r="B224" s="42" t="s">
        <v>87</v>
      </c>
      <c r="C224" s="42"/>
    </row>
    <row r="225" spans="1:4" ht="18.75" x14ac:dyDescent="0.3">
      <c r="A225" s="41" t="s">
        <v>85</v>
      </c>
      <c r="B225" s="41" t="s">
        <v>88</v>
      </c>
      <c r="C225" s="41"/>
    </row>
    <row r="230" spans="1:4" ht="18.75" x14ac:dyDescent="0.3">
      <c r="A230" s="46" t="s">
        <v>209</v>
      </c>
      <c r="B230" s="46"/>
      <c r="C230" s="46"/>
    </row>
    <row r="231" spans="1:4" ht="15.75" x14ac:dyDescent="0.25">
      <c r="A231" s="46"/>
      <c r="B231" s="46"/>
      <c r="C231" s="46"/>
    </row>
    <row r="232" spans="1:4" ht="15.75" x14ac:dyDescent="0.25">
      <c r="A232" s="56" t="s">
        <v>206</v>
      </c>
      <c r="B232" s="57"/>
      <c r="C232" s="58"/>
      <c r="D232"/>
    </row>
    <row r="233" spans="1:4" ht="15.75" x14ac:dyDescent="0.25">
      <c r="A233" s="53" t="s">
        <v>203</v>
      </c>
      <c r="B233" s="54"/>
      <c r="C233" s="55"/>
      <c r="D233"/>
    </row>
    <row r="234" spans="1:4" ht="15.75" x14ac:dyDescent="0.25">
      <c r="A234" s="47" t="s">
        <v>204</v>
      </c>
      <c r="B234" s="48"/>
      <c r="C234" s="49"/>
      <c r="D234"/>
    </row>
    <row r="235" spans="1:4" ht="15" customHeight="1" x14ac:dyDescent="0.25">
      <c r="A235" s="50" t="s">
        <v>205</v>
      </c>
      <c r="B235" s="51"/>
      <c r="C235" s="52"/>
      <c r="D235"/>
    </row>
    <row r="236" spans="1:4" ht="15.75" x14ac:dyDescent="0.25">
      <c r="A236" s="56" t="s">
        <v>207</v>
      </c>
      <c r="B236" s="57"/>
      <c r="C236" s="58"/>
    </row>
    <row r="237" spans="1:4" ht="45.75" customHeight="1" x14ac:dyDescent="0.25">
      <c r="A237" s="53" t="s">
        <v>208</v>
      </c>
      <c r="B237" s="54"/>
      <c r="C237" s="55"/>
    </row>
  </sheetData>
  <mergeCells count="24">
    <mergeCell ref="A1:D1"/>
    <mergeCell ref="A2:D2"/>
    <mergeCell ref="A3:D3"/>
    <mergeCell ref="A4:D4"/>
    <mergeCell ref="A5:D5"/>
    <mergeCell ref="A64:D64"/>
    <mergeCell ref="A65:D65"/>
    <mergeCell ref="A66:D66"/>
    <mergeCell ref="A67:D67"/>
    <mergeCell ref="A68:D68"/>
    <mergeCell ref="A237:C237"/>
    <mergeCell ref="A232:C232"/>
    <mergeCell ref="A233:C233"/>
    <mergeCell ref="A236:C236"/>
    <mergeCell ref="A134:D134"/>
    <mergeCell ref="A135:D135"/>
    <mergeCell ref="A136:D136"/>
    <mergeCell ref="A137:D137"/>
    <mergeCell ref="A138:D138"/>
    <mergeCell ref="A186:D186"/>
    <mergeCell ref="A187:D187"/>
    <mergeCell ref="A188:D188"/>
    <mergeCell ref="A189:D189"/>
    <mergeCell ref="A190:D190"/>
  </mergeCells>
  <pageMargins left="0.70866141732283505" right="0.70866141732283505" top="0.74803040244969399" bottom="0.74803040244969399" header="0.31496062992126" footer="0.31496062992126"/>
  <pageSetup scale="65" fitToHeight="2" orientation="portrait" r:id="rId1"/>
  <rowBreaks count="3" manualBreakCount="3">
    <brk id="62" max="2" man="1"/>
    <brk id="133" max="2" man="1"/>
    <brk id="1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 detallado</vt:lpstr>
      <vt:lpstr>'Presupuesto 2021 detallado'!Área_de_impresión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oscar ariza</cp:lastModifiedBy>
  <cp:lastPrinted>2021-10-20T18:46:47Z</cp:lastPrinted>
  <dcterms:created xsi:type="dcterms:W3CDTF">2018-04-17T18:57:16Z</dcterms:created>
  <dcterms:modified xsi:type="dcterms:W3CDTF">2021-10-20T19:29:02Z</dcterms:modified>
</cp:coreProperties>
</file>